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2913282\Desktop\Cards\SAMA\NEW APR\New SAMA APR\New Documents\New T&amp;Cs\"/>
    </mc:Choice>
  </mc:AlternateContent>
  <workbookProtection workbookAlgorithmName="SHA-512" workbookHashValue="+8LooLIdC9QxRb9C3HKp7CkyU3aTcIOZLr6boyRbLYYIBI0wTXbBoKCz8Si+8wej05TbD0NUhC8nPPp6y4/74w==" workbookSaltValue="aeVxhp+BVm/LOnpN6M0oBg==" workbookSpinCount="100000" lockStructure="1"/>
  <bookViews>
    <workbookView xWindow="380" yWindow="500" windowWidth="28040" windowHeight="16280"/>
  </bookViews>
  <sheets>
    <sheet name="Calculator" sheetId="4" r:id="rId1"/>
    <sheet name="Price Table" sheetId="2" state="hidden" r:id="rId2"/>
    <sheet name="Re-payment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" l="1"/>
  <c r="F5" i="3" s="1"/>
  <c r="D5" i="3" l="1"/>
  <c r="B15" i="4" l="1"/>
  <c r="B14" i="4"/>
  <c r="B13" i="4"/>
  <c r="B12" i="4"/>
  <c r="B11" i="4"/>
  <c r="E6" i="3" s="1"/>
  <c r="B9" i="4"/>
  <c r="B8" i="4"/>
  <c r="B17" i="4"/>
  <c r="F6" i="3" l="1"/>
  <c r="E7" i="3" s="1"/>
  <c r="D6" i="3"/>
  <c r="D7" i="3" l="1"/>
  <c r="F7" i="3"/>
  <c r="E8" i="3" s="1"/>
  <c r="F8" i="3" l="1"/>
  <c r="E9" i="3" s="1"/>
  <c r="D8" i="3"/>
  <c r="F9" i="3" l="1"/>
  <c r="E10" i="3" s="1"/>
  <c r="D9" i="3"/>
  <c r="F10" i="3" l="1"/>
  <c r="E11" i="3" s="1"/>
  <c r="D10" i="3"/>
  <c r="F11" i="3" l="1"/>
  <c r="E12" i="3" s="1"/>
  <c r="D11" i="3"/>
  <c r="F12" i="3" l="1"/>
  <c r="E13" i="3" s="1"/>
  <c r="D12" i="3"/>
  <c r="F13" i="3" l="1"/>
  <c r="E14" i="3" s="1"/>
  <c r="D13" i="3"/>
  <c r="F14" i="3" l="1"/>
  <c r="E15" i="3" s="1"/>
  <c r="D14" i="3"/>
  <c r="F15" i="3" l="1"/>
  <c r="E16" i="3" s="1"/>
  <c r="D15" i="3"/>
  <c r="F16" i="3" l="1"/>
  <c r="E17" i="3" s="1"/>
  <c r="D16" i="3"/>
  <c r="F17" i="3" l="1"/>
  <c r="E18" i="3" s="1"/>
  <c r="D17" i="3"/>
  <c r="F18" i="3" l="1"/>
  <c r="E19" i="3" s="1"/>
  <c r="D18" i="3"/>
  <c r="F19" i="3" l="1"/>
  <c r="E20" i="3" s="1"/>
  <c r="D19" i="3"/>
  <c r="F20" i="3" l="1"/>
  <c r="E21" i="3" s="1"/>
  <c r="D20" i="3"/>
  <c r="F21" i="3" l="1"/>
  <c r="E22" i="3" s="1"/>
  <c r="D21" i="3"/>
  <c r="F22" i="3" l="1"/>
  <c r="E23" i="3" s="1"/>
  <c r="D22" i="3"/>
  <c r="F23" i="3" l="1"/>
  <c r="E24" i="3" s="1"/>
  <c r="D23" i="3"/>
  <c r="F24" i="3" l="1"/>
  <c r="E25" i="3" s="1"/>
  <c r="D24" i="3"/>
  <c r="F25" i="3" l="1"/>
  <c r="E26" i="3" s="1"/>
  <c r="D25" i="3"/>
  <c r="F26" i="3" l="1"/>
  <c r="E27" i="3" s="1"/>
  <c r="D26" i="3"/>
  <c r="F27" i="3" l="1"/>
  <c r="E28" i="3" s="1"/>
  <c r="D27" i="3"/>
  <c r="F28" i="3" l="1"/>
  <c r="E29" i="3" s="1"/>
  <c r="D28" i="3"/>
  <c r="F29" i="3" l="1"/>
  <c r="E30" i="3" s="1"/>
  <c r="D29" i="3"/>
  <c r="F30" i="3" l="1"/>
  <c r="E31" i="3" s="1"/>
  <c r="D30" i="3"/>
  <c r="F31" i="3" l="1"/>
  <c r="E32" i="3" s="1"/>
  <c r="D31" i="3"/>
  <c r="F32" i="3" l="1"/>
  <c r="E33" i="3" s="1"/>
  <c r="D32" i="3"/>
  <c r="F33" i="3" l="1"/>
  <c r="E34" i="3" s="1"/>
  <c r="D33" i="3"/>
  <c r="F34" i="3" l="1"/>
  <c r="E35" i="3" s="1"/>
  <c r="D34" i="3"/>
  <c r="F35" i="3" l="1"/>
  <c r="E36" i="3" s="1"/>
  <c r="D35" i="3"/>
  <c r="F36" i="3" l="1"/>
  <c r="E37" i="3" s="1"/>
  <c r="D36" i="3"/>
  <c r="F37" i="3" l="1"/>
  <c r="E38" i="3" s="1"/>
  <c r="D37" i="3"/>
  <c r="F38" i="3" l="1"/>
  <c r="E39" i="3" s="1"/>
  <c r="D38" i="3"/>
  <c r="F39" i="3" l="1"/>
  <c r="E40" i="3" s="1"/>
  <c r="D39" i="3"/>
  <c r="F40" i="3" l="1"/>
  <c r="E41" i="3" s="1"/>
  <c r="D40" i="3"/>
  <c r="F41" i="3" l="1"/>
  <c r="E42" i="3" s="1"/>
  <c r="D41" i="3"/>
  <c r="F42" i="3" l="1"/>
  <c r="E43" i="3" s="1"/>
  <c r="D42" i="3"/>
  <c r="F43" i="3" l="1"/>
  <c r="E44" i="3" s="1"/>
  <c r="D43" i="3"/>
  <c r="F44" i="3" l="1"/>
  <c r="E45" i="3" s="1"/>
  <c r="D44" i="3"/>
  <c r="F45" i="3" l="1"/>
  <c r="E46" i="3" s="1"/>
  <c r="D45" i="3"/>
  <c r="F46" i="3" l="1"/>
  <c r="E47" i="3" s="1"/>
  <c r="D46" i="3"/>
  <c r="F47" i="3" l="1"/>
  <c r="E48" i="3" s="1"/>
  <c r="D47" i="3"/>
  <c r="F48" i="3" l="1"/>
  <c r="E49" i="3" s="1"/>
  <c r="D48" i="3"/>
  <c r="F49" i="3" l="1"/>
  <c r="E50" i="3" s="1"/>
  <c r="D49" i="3"/>
  <c r="F50" i="3" l="1"/>
  <c r="E51" i="3" s="1"/>
  <c r="D50" i="3"/>
  <c r="F51" i="3" l="1"/>
  <c r="E52" i="3" s="1"/>
  <c r="D51" i="3"/>
  <c r="F52" i="3" l="1"/>
  <c r="E53" i="3" s="1"/>
  <c r="D52" i="3"/>
  <c r="F53" i="3" l="1"/>
  <c r="E54" i="3" s="1"/>
  <c r="D53" i="3"/>
  <c r="F54" i="3" l="1"/>
  <c r="E55" i="3" s="1"/>
  <c r="D54" i="3"/>
  <c r="F55" i="3" l="1"/>
  <c r="E56" i="3" s="1"/>
  <c r="D55" i="3"/>
  <c r="F56" i="3" l="1"/>
  <c r="E57" i="3" s="1"/>
  <c r="D56" i="3"/>
  <c r="F57" i="3" l="1"/>
  <c r="E58" i="3" s="1"/>
  <c r="D57" i="3"/>
  <c r="F58" i="3" l="1"/>
  <c r="E59" i="3" s="1"/>
  <c r="D58" i="3"/>
  <c r="F59" i="3" l="1"/>
  <c r="E60" i="3" s="1"/>
  <c r="D59" i="3"/>
  <c r="F60" i="3" l="1"/>
  <c r="E61" i="3" s="1"/>
  <c r="D60" i="3"/>
  <c r="F61" i="3" l="1"/>
  <c r="E62" i="3" s="1"/>
  <c r="D61" i="3"/>
  <c r="F62" i="3" l="1"/>
  <c r="E63" i="3" s="1"/>
  <c r="D62" i="3"/>
  <c r="F63" i="3" l="1"/>
  <c r="E64" i="3" s="1"/>
  <c r="D63" i="3"/>
  <c r="F64" i="3" l="1"/>
  <c r="E65" i="3" s="1"/>
  <c r="D64" i="3"/>
  <c r="F65" i="3" l="1"/>
  <c r="E66" i="3" s="1"/>
  <c r="D65" i="3"/>
  <c r="F66" i="3" l="1"/>
  <c r="E67" i="3" s="1"/>
  <c r="D66" i="3"/>
  <c r="F67" i="3" l="1"/>
  <c r="E68" i="3" s="1"/>
  <c r="D67" i="3"/>
  <c r="F68" i="3" l="1"/>
  <c r="E69" i="3" s="1"/>
  <c r="D68" i="3"/>
  <c r="F69" i="3" l="1"/>
  <c r="E70" i="3" s="1"/>
  <c r="D69" i="3"/>
  <c r="F70" i="3" l="1"/>
  <c r="E71" i="3" s="1"/>
  <c r="D70" i="3"/>
  <c r="F71" i="3" l="1"/>
  <c r="E72" i="3" s="1"/>
  <c r="D71" i="3"/>
  <c r="F72" i="3" l="1"/>
  <c r="E73" i="3" s="1"/>
  <c r="D72" i="3"/>
  <c r="F73" i="3" l="1"/>
  <c r="E74" i="3" s="1"/>
  <c r="D73" i="3"/>
  <c r="F74" i="3" l="1"/>
  <c r="E75" i="3" s="1"/>
  <c r="D74" i="3"/>
  <c r="F75" i="3" l="1"/>
  <c r="E76" i="3" s="1"/>
  <c r="D75" i="3"/>
  <c r="F76" i="3" l="1"/>
  <c r="E77" i="3" s="1"/>
  <c r="D76" i="3"/>
  <c r="F77" i="3" l="1"/>
  <c r="E78" i="3" s="1"/>
  <c r="D77" i="3"/>
  <c r="F78" i="3" l="1"/>
  <c r="E79" i="3" s="1"/>
  <c r="D78" i="3"/>
  <c r="F79" i="3" l="1"/>
  <c r="E80" i="3" s="1"/>
  <c r="D79" i="3"/>
  <c r="F80" i="3" l="1"/>
  <c r="E81" i="3" s="1"/>
  <c r="D80" i="3"/>
  <c r="F81" i="3" l="1"/>
  <c r="E82" i="3" s="1"/>
  <c r="D81" i="3"/>
  <c r="F82" i="3" l="1"/>
  <c r="E83" i="3" s="1"/>
  <c r="D82" i="3"/>
  <c r="F83" i="3" l="1"/>
  <c r="E84" i="3" s="1"/>
  <c r="D83" i="3"/>
  <c r="F84" i="3" l="1"/>
  <c r="E85" i="3" s="1"/>
  <c r="D84" i="3"/>
  <c r="F85" i="3" l="1"/>
  <c r="E86" i="3" s="1"/>
  <c r="D85" i="3"/>
  <c r="F86" i="3" l="1"/>
  <c r="E87" i="3" s="1"/>
  <c r="D86" i="3"/>
  <c r="F87" i="3" l="1"/>
  <c r="E88" i="3" s="1"/>
  <c r="D87" i="3"/>
  <c r="F88" i="3" l="1"/>
  <c r="E89" i="3" s="1"/>
  <c r="D88" i="3"/>
  <c r="F89" i="3" l="1"/>
  <c r="E90" i="3" s="1"/>
  <c r="D89" i="3"/>
  <c r="F90" i="3" l="1"/>
  <c r="E91" i="3" s="1"/>
  <c r="D90" i="3"/>
  <c r="F91" i="3" l="1"/>
  <c r="E92" i="3" s="1"/>
  <c r="D91" i="3"/>
  <c r="F92" i="3" l="1"/>
  <c r="E93" i="3" s="1"/>
  <c r="D92" i="3"/>
  <c r="F93" i="3" l="1"/>
  <c r="E94" i="3" s="1"/>
  <c r="D93" i="3"/>
  <c r="F94" i="3" l="1"/>
  <c r="E95" i="3" s="1"/>
  <c r="D94" i="3"/>
  <c r="F95" i="3" l="1"/>
  <c r="E96" i="3" s="1"/>
  <c r="D95" i="3"/>
  <c r="F96" i="3" l="1"/>
  <c r="E97" i="3" s="1"/>
  <c r="D96" i="3"/>
  <c r="F97" i="3" l="1"/>
  <c r="E98" i="3" s="1"/>
  <c r="D97" i="3"/>
  <c r="F98" i="3" l="1"/>
  <c r="E99" i="3" s="1"/>
  <c r="D98" i="3"/>
  <c r="F99" i="3" l="1"/>
  <c r="E100" i="3" s="1"/>
  <c r="D99" i="3"/>
  <c r="F100" i="3" l="1"/>
  <c r="E101" i="3" s="1"/>
  <c r="D100" i="3"/>
  <c r="F101" i="3" l="1"/>
  <c r="E102" i="3" s="1"/>
  <c r="D101" i="3"/>
  <c r="F102" i="3" l="1"/>
  <c r="E103" i="3" s="1"/>
  <c r="D102" i="3"/>
  <c r="F103" i="3" l="1"/>
  <c r="E104" i="3" s="1"/>
  <c r="D103" i="3"/>
  <c r="F104" i="3" l="1"/>
  <c r="E105" i="3" s="1"/>
  <c r="D104" i="3"/>
  <c r="F105" i="3" l="1"/>
  <c r="E106" i="3" s="1"/>
  <c r="D105" i="3"/>
  <c r="F106" i="3" l="1"/>
  <c r="E107" i="3" s="1"/>
  <c r="D106" i="3"/>
  <c r="F107" i="3" l="1"/>
  <c r="E108" i="3" s="1"/>
  <c r="D107" i="3"/>
  <c r="F108" i="3" l="1"/>
  <c r="E109" i="3" s="1"/>
  <c r="D108" i="3"/>
  <c r="F109" i="3" l="1"/>
  <c r="E110" i="3" s="1"/>
  <c r="D109" i="3"/>
  <c r="F110" i="3" l="1"/>
  <c r="E111" i="3" s="1"/>
  <c r="D110" i="3"/>
  <c r="F111" i="3" l="1"/>
  <c r="E112" i="3" s="1"/>
  <c r="D111" i="3"/>
  <c r="F112" i="3" l="1"/>
  <c r="E113" i="3" s="1"/>
  <c r="D112" i="3"/>
  <c r="F113" i="3" l="1"/>
  <c r="E114" i="3" s="1"/>
  <c r="D113" i="3"/>
  <c r="F114" i="3" l="1"/>
  <c r="E115" i="3" s="1"/>
  <c r="D114" i="3"/>
  <c r="F115" i="3" l="1"/>
  <c r="E116" i="3" s="1"/>
  <c r="D115" i="3"/>
  <c r="F116" i="3" l="1"/>
  <c r="E117" i="3" s="1"/>
  <c r="D116" i="3"/>
  <c r="F117" i="3" l="1"/>
  <c r="E118" i="3" s="1"/>
  <c r="D117" i="3"/>
  <c r="F118" i="3" l="1"/>
  <c r="E119" i="3" s="1"/>
  <c r="D118" i="3"/>
  <c r="F119" i="3" l="1"/>
  <c r="E120" i="3" s="1"/>
  <c r="D119" i="3"/>
  <c r="F120" i="3" l="1"/>
  <c r="E121" i="3" s="1"/>
  <c r="D120" i="3"/>
  <c r="F121" i="3" l="1"/>
  <c r="E122" i="3" s="1"/>
  <c r="D121" i="3"/>
  <c r="F122" i="3" l="1"/>
  <c r="E123" i="3" s="1"/>
  <c r="D122" i="3"/>
  <c r="F123" i="3" l="1"/>
  <c r="E124" i="3" s="1"/>
  <c r="D123" i="3"/>
  <c r="F124" i="3" l="1"/>
  <c r="E125" i="3" s="1"/>
  <c r="D124" i="3"/>
  <c r="F125" i="3" l="1"/>
  <c r="E126" i="3" s="1"/>
  <c r="D125" i="3"/>
  <c r="F126" i="3" l="1"/>
  <c r="E127" i="3" s="1"/>
  <c r="D126" i="3"/>
  <c r="F127" i="3" l="1"/>
  <c r="E128" i="3" s="1"/>
  <c r="D127" i="3"/>
  <c r="F128" i="3" l="1"/>
  <c r="E129" i="3" s="1"/>
  <c r="D128" i="3"/>
  <c r="F129" i="3" l="1"/>
  <c r="E130" i="3" s="1"/>
  <c r="D129" i="3"/>
  <c r="F130" i="3" l="1"/>
  <c r="E131" i="3" s="1"/>
  <c r="D130" i="3"/>
  <c r="F131" i="3" l="1"/>
  <c r="E132" i="3" s="1"/>
  <c r="D131" i="3"/>
  <c r="F132" i="3" l="1"/>
  <c r="E133" i="3" s="1"/>
  <c r="D132" i="3"/>
  <c r="F133" i="3" l="1"/>
  <c r="E134" i="3" s="1"/>
  <c r="D133" i="3"/>
  <c r="F134" i="3" l="1"/>
  <c r="E135" i="3" s="1"/>
  <c r="D134" i="3"/>
  <c r="F135" i="3" l="1"/>
  <c r="E136" i="3" s="1"/>
  <c r="D135" i="3"/>
  <c r="F136" i="3" l="1"/>
  <c r="E137" i="3" s="1"/>
  <c r="D136" i="3"/>
  <c r="F137" i="3" l="1"/>
  <c r="E138" i="3" s="1"/>
  <c r="D137" i="3"/>
  <c r="F138" i="3" l="1"/>
  <c r="E139" i="3" s="1"/>
  <c r="D138" i="3"/>
  <c r="F139" i="3" l="1"/>
  <c r="E140" i="3" s="1"/>
  <c r="D139" i="3"/>
  <c r="F140" i="3" l="1"/>
  <c r="E141" i="3" s="1"/>
  <c r="D140" i="3"/>
  <c r="F141" i="3" l="1"/>
  <c r="E142" i="3" s="1"/>
  <c r="D141" i="3"/>
  <c r="F142" i="3" l="1"/>
  <c r="E143" i="3" s="1"/>
  <c r="D142" i="3"/>
  <c r="F143" i="3" l="1"/>
  <c r="E144" i="3" s="1"/>
  <c r="D143" i="3"/>
  <c r="F144" i="3" l="1"/>
  <c r="E145" i="3" s="1"/>
  <c r="D144" i="3"/>
  <c r="F145" i="3" l="1"/>
  <c r="E146" i="3" s="1"/>
  <c r="D145" i="3"/>
  <c r="F146" i="3" l="1"/>
  <c r="E147" i="3" s="1"/>
  <c r="D146" i="3"/>
  <c r="F147" i="3" l="1"/>
  <c r="E148" i="3" s="1"/>
  <c r="D147" i="3"/>
  <c r="F148" i="3" l="1"/>
  <c r="E149" i="3" s="1"/>
  <c r="D148" i="3"/>
  <c r="F149" i="3" l="1"/>
  <c r="E150" i="3" s="1"/>
  <c r="D149" i="3"/>
  <c r="F150" i="3" l="1"/>
  <c r="E151" i="3" s="1"/>
  <c r="D150" i="3"/>
  <c r="F151" i="3" l="1"/>
  <c r="E152" i="3" s="1"/>
  <c r="D151" i="3"/>
  <c r="F152" i="3" l="1"/>
  <c r="E153" i="3" s="1"/>
  <c r="D152" i="3"/>
  <c r="F153" i="3" l="1"/>
  <c r="E154" i="3" s="1"/>
  <c r="D153" i="3"/>
  <c r="F154" i="3" l="1"/>
  <c r="E155" i="3" s="1"/>
  <c r="D154" i="3"/>
  <c r="F155" i="3" l="1"/>
  <c r="E156" i="3" s="1"/>
  <c r="D155" i="3"/>
  <c r="F156" i="3" l="1"/>
  <c r="E157" i="3" s="1"/>
  <c r="D156" i="3"/>
  <c r="F157" i="3" l="1"/>
  <c r="E158" i="3" s="1"/>
  <c r="D157" i="3"/>
  <c r="F158" i="3" l="1"/>
  <c r="E159" i="3" s="1"/>
  <c r="D158" i="3"/>
  <c r="F159" i="3" l="1"/>
  <c r="E160" i="3" s="1"/>
  <c r="D159" i="3"/>
  <c r="F160" i="3" l="1"/>
  <c r="E161" i="3" s="1"/>
  <c r="D160" i="3"/>
  <c r="F161" i="3" l="1"/>
  <c r="E162" i="3" s="1"/>
  <c r="D161" i="3"/>
  <c r="F162" i="3" l="1"/>
  <c r="E163" i="3" s="1"/>
  <c r="D162" i="3"/>
  <c r="F163" i="3" l="1"/>
  <c r="E164" i="3" s="1"/>
  <c r="D163" i="3"/>
  <c r="F164" i="3" l="1"/>
  <c r="E165" i="3" s="1"/>
  <c r="D164" i="3"/>
  <c r="F165" i="3" l="1"/>
  <c r="E166" i="3" s="1"/>
  <c r="D165" i="3"/>
  <c r="F166" i="3" l="1"/>
  <c r="E167" i="3" s="1"/>
  <c r="D166" i="3"/>
  <c r="F167" i="3" l="1"/>
  <c r="E168" i="3" s="1"/>
  <c r="D167" i="3"/>
  <c r="F168" i="3" l="1"/>
  <c r="E169" i="3" s="1"/>
  <c r="D168" i="3"/>
  <c r="F169" i="3" l="1"/>
  <c r="E170" i="3" s="1"/>
  <c r="D169" i="3"/>
  <c r="F170" i="3" l="1"/>
  <c r="E171" i="3" s="1"/>
  <c r="D170" i="3"/>
  <c r="F171" i="3" l="1"/>
  <c r="E172" i="3" s="1"/>
  <c r="D171" i="3"/>
  <c r="F172" i="3" l="1"/>
  <c r="E173" i="3" s="1"/>
  <c r="D172" i="3"/>
  <c r="F173" i="3" l="1"/>
  <c r="E174" i="3" s="1"/>
  <c r="D173" i="3"/>
  <c r="F174" i="3" l="1"/>
  <c r="E175" i="3" s="1"/>
  <c r="D174" i="3"/>
  <c r="F175" i="3" l="1"/>
  <c r="E176" i="3" s="1"/>
  <c r="D175" i="3"/>
  <c r="F176" i="3" l="1"/>
  <c r="E177" i="3" s="1"/>
  <c r="D176" i="3"/>
  <c r="F177" i="3" l="1"/>
  <c r="E178" i="3" s="1"/>
  <c r="D177" i="3"/>
  <c r="F178" i="3" l="1"/>
  <c r="E179" i="3" s="1"/>
  <c r="D178" i="3"/>
  <c r="F179" i="3" l="1"/>
  <c r="E180" i="3" s="1"/>
  <c r="D179" i="3"/>
  <c r="F180" i="3" l="1"/>
  <c r="E181" i="3" s="1"/>
  <c r="D180" i="3"/>
  <c r="F181" i="3" l="1"/>
  <c r="E182" i="3" s="1"/>
  <c r="D181" i="3"/>
  <c r="F182" i="3" l="1"/>
  <c r="E183" i="3" s="1"/>
  <c r="D182" i="3"/>
  <c r="F183" i="3" l="1"/>
  <c r="E184" i="3" s="1"/>
  <c r="D183" i="3"/>
  <c r="F184" i="3" l="1"/>
  <c r="E185" i="3" s="1"/>
  <c r="D184" i="3"/>
  <c r="F185" i="3" l="1"/>
  <c r="E186" i="3" s="1"/>
  <c r="D185" i="3"/>
  <c r="F186" i="3" l="1"/>
  <c r="E187" i="3" s="1"/>
  <c r="D186" i="3"/>
  <c r="F187" i="3" l="1"/>
  <c r="E188" i="3" s="1"/>
  <c r="D187" i="3"/>
  <c r="F188" i="3" l="1"/>
  <c r="E189" i="3" s="1"/>
  <c r="D188" i="3"/>
  <c r="F189" i="3" l="1"/>
  <c r="E190" i="3" s="1"/>
  <c r="D189" i="3"/>
  <c r="F190" i="3" l="1"/>
  <c r="E191" i="3" s="1"/>
  <c r="D190" i="3"/>
  <c r="F191" i="3" l="1"/>
  <c r="E192" i="3" s="1"/>
  <c r="D191" i="3"/>
  <c r="F192" i="3" l="1"/>
  <c r="E193" i="3" s="1"/>
  <c r="D192" i="3"/>
  <c r="F193" i="3" l="1"/>
  <c r="E194" i="3" s="1"/>
  <c r="D193" i="3"/>
  <c r="F194" i="3" l="1"/>
  <c r="D194" i="3"/>
  <c r="E195" i="3"/>
  <c r="F195" i="3" l="1"/>
  <c r="E196" i="3" s="1"/>
  <c r="D195" i="3"/>
  <c r="F196" i="3" l="1"/>
  <c r="E197" i="3" s="1"/>
  <c r="D196" i="3"/>
  <c r="F197" i="3" l="1"/>
  <c r="E198" i="3" s="1"/>
  <c r="D197" i="3"/>
  <c r="F198" i="3" l="1"/>
  <c r="E199" i="3" s="1"/>
  <c r="D198" i="3"/>
  <c r="F199" i="3" l="1"/>
  <c r="E200" i="3" s="1"/>
  <c r="D199" i="3"/>
  <c r="F200" i="3" l="1"/>
  <c r="E201" i="3" s="1"/>
  <c r="D200" i="3"/>
  <c r="F201" i="3" l="1"/>
  <c r="E202" i="3" s="1"/>
  <c r="D201" i="3"/>
  <c r="F202" i="3" l="1"/>
  <c r="E203" i="3" s="1"/>
  <c r="D202" i="3"/>
  <c r="F203" i="3" l="1"/>
  <c r="E204" i="3" s="1"/>
  <c r="D203" i="3"/>
  <c r="D204" i="3" l="1"/>
  <c r="F204" i="3"/>
  <c r="I4" i="3"/>
  <c r="B16" i="4" s="1"/>
</calcChain>
</file>

<file path=xl/sharedStrings.xml><?xml version="1.0" encoding="utf-8"?>
<sst xmlns="http://schemas.openxmlformats.org/spreadsheetml/2006/main" count="52" uniqueCount="41">
  <si>
    <t>بطاقة الأول للاسترداد النقدي البلاتينية
SAB Cashback Platinum Credit Card</t>
  </si>
  <si>
    <t>بطاقة الأول بريميير ماستركارد الائتمانية
 SAB Premier Mastercard Credit Card</t>
  </si>
  <si>
    <t>بطاقة الأول أدفانس فيزا الائتمانية
SAB Advance Visa Credit Card</t>
  </si>
  <si>
    <t>بطاقة الأول الإمارات سيجنتشر الائتمانية
SAB Emirates Signature Credit Card</t>
  </si>
  <si>
    <t>بطاقة الأول سيجنتشر فيزا الائتمانية
SAB Signature Visa Credit Card</t>
  </si>
  <si>
    <t>بطاقة الأول البلاتينية الائتمانية (فيزا / ماستركارد)
SAB Platinum Credit Card (Visa/Mastercard)</t>
  </si>
  <si>
    <t>بطاقة الأول الفرسان ماستركارد الائتمانية
SAB AlFURSAN Mastercard Credit Card</t>
  </si>
  <si>
    <t>بطاقة الأول وررلد إليت ماستركارد الائتمانية
 SAB World Elite Mastercard Credit Card</t>
  </si>
  <si>
    <t>Credit Cards</t>
  </si>
  <si>
    <t>بطاقة الأول الائتمانية للأعمال
SAB Business Credit Card</t>
  </si>
  <si>
    <t>Free</t>
  </si>
  <si>
    <t>أختر نوع البطاقة
Choose Card Type</t>
  </si>
  <si>
    <t>الحد الائتماني (ريال)
Credit Limit (SAR)</t>
  </si>
  <si>
    <t>الرسوم السنوية بالاضافة الى ضربية القيمة المضافة (ريال)
Annual Fees Including VAT (SAR)</t>
  </si>
  <si>
    <t>النسبة الشهرية
Monthly Rate</t>
  </si>
  <si>
    <t>رسوم العمليات الدولية
International Transaction Fees</t>
  </si>
  <si>
    <t>رسوم التحويل والسحب النقدي (ريال)
Withdrawal/Transfer Fees (SAR)</t>
  </si>
  <si>
    <t>غرامة تأخير السداد (ريال)
Late Payment Fees (SAR)</t>
  </si>
  <si>
    <t>رسوم إرسال البطاقة لخارج المملكة (ريال)
Sending the card overseas fees (SAR)</t>
  </si>
  <si>
    <t xml:space="preserve">عدد الأشهر لسداد كامل الرصيد في حال سداد الحد الأدنى
Minimum Repayment Period in case of paying the minmum due amount (Months) </t>
  </si>
  <si>
    <t xml:space="preserve">حاسبة معدل النسبة السنوي لبطاقات الأول الائتمانية
SAB Credit Card APR Calculator </t>
  </si>
  <si>
    <t>معدل النسبة السنوي
Annual Percentage Rate (APR)</t>
  </si>
  <si>
    <t>الحد الأدنى للسداد الشهري (ريال)*
*Minimum Installment Amount (SAR)</t>
  </si>
  <si>
    <t>ملاحظة:</t>
  </si>
  <si>
    <t>الرسوم المحتسبة في الحاسبة أعلاه تعتبر على سبيل المثال وقابلة للتغير للعملاء بناء على مدخلات وسجل العميل الائتماني</t>
  </si>
  <si>
    <t>لايتم إحتساب رسوم سنوية للبطاقات الائتمانية الموفرة للعملاء حسب تصنيفهم</t>
  </si>
  <si>
    <t>Note:</t>
  </si>
  <si>
    <t>The fees above are calculated as an example and are subject to vary based on customer's input &amp; criteria</t>
  </si>
  <si>
    <t>Segmented customer are exempr from annual fees on the assigned products</t>
  </si>
  <si>
    <t>*  5% of the outstanding balance or 100 SAR whichever is higher</t>
  </si>
  <si>
    <t xml:space="preserve">  * 5%من الرصيد المستحق او 100 ريال أيهما أعلى</t>
  </si>
  <si>
    <t>Repayment Schedule</t>
  </si>
  <si>
    <t>Month</t>
  </si>
  <si>
    <t>Allowed Limit</t>
  </si>
  <si>
    <t>outstanding balance</t>
  </si>
  <si>
    <t>Monthly payment</t>
  </si>
  <si>
    <t>Min Payment</t>
  </si>
  <si>
    <t>Months to pay</t>
  </si>
  <si>
    <t>Updated based on SAMA new Cal</t>
  </si>
  <si>
    <t>بطاقة الأول فيزا الكلاسيكية الائتمانية
SAB Visa Classic Credit Card</t>
  </si>
  <si>
    <t>بطاقة الأول تيتانيوم ماستركارد الائتمانية
SAB Titanium Mastercard 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</si>
</sst>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0" fontId="0" fillId="4" borderId="1" xfId="0" applyNumberForma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readingOrder="1"/>
    </xf>
    <xf numFmtId="0" fontId="3" fillId="5" borderId="0" xfId="0" applyFont="1" applyFill="1" applyAlignment="1">
      <alignment horizontal="right" readingOrder="2"/>
    </xf>
    <xf numFmtId="0" fontId="3" fillId="5" borderId="0" xfId="0" applyFont="1" applyFill="1" applyAlignment="1">
      <alignment horizontal="left" vertical="center" wrapText="1" readingOrder="1"/>
    </xf>
    <xf numFmtId="0" fontId="3" fillId="5" borderId="0" xfId="0" applyFont="1" applyFill="1" applyAlignment="1">
      <alignment vertical="center" readingOrder="2"/>
    </xf>
    <xf numFmtId="0" fontId="3" fillId="5" borderId="0" xfId="0" applyFont="1" applyFill="1" applyAlignment="1">
      <alignment horizontal="right" vertical="center" wrapText="1" readingOrder="2"/>
    </xf>
    <xf numFmtId="164" fontId="0" fillId="0" borderId="0" xfId="1" applyNumberFormat="1" applyFont="1"/>
    <xf numFmtId="9" fontId="0" fillId="0" borderId="0" xfId="0" applyNumberFormat="1"/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2"/>
  <sheetViews>
    <sheetView showGridLines="0" tabSelected="1" zoomScaleNormal="100" workbookViewId="0">
      <selection activeCell="B6" sqref="B6"/>
    </sheetView>
  </sheetViews>
  <sheetFormatPr defaultRowHeight="15.5" x14ac:dyDescent="0.35"/>
  <cols>
    <col min="2" max="2" width="72.33203125" bestFit="1" customWidth="1"/>
    <col min="3" max="3" width="74.75" customWidth="1"/>
  </cols>
  <sheetData>
    <row r="3" spans="2:3" x14ac:dyDescent="0.35">
      <c r="B3" s="27" t="s">
        <v>20</v>
      </c>
      <c r="C3" s="28"/>
    </row>
    <row r="4" spans="2:3" x14ac:dyDescent="0.35">
      <c r="B4" s="28"/>
      <c r="C4" s="28"/>
    </row>
    <row r="5" spans="2:3" ht="31" x14ac:dyDescent="0.35">
      <c r="B5" s="30" t="s">
        <v>9</v>
      </c>
      <c r="C5" s="8" t="s">
        <v>11</v>
      </c>
    </row>
    <row r="6" spans="2:3" ht="31" x14ac:dyDescent="0.35">
      <c r="B6" s="7">
        <v>10000</v>
      </c>
      <c r="C6" s="8" t="s">
        <v>12</v>
      </c>
    </row>
    <row r="8" spans="2:3" ht="31" x14ac:dyDescent="0.35">
      <c r="B8" s="6">
        <f>VLOOKUP(Calculator!$B$5,'Price Table'!$B$5:$K$13,2,)</f>
        <v>230</v>
      </c>
      <c r="C8" s="8" t="s">
        <v>13</v>
      </c>
    </row>
    <row r="9" spans="2:3" ht="31" x14ac:dyDescent="0.35">
      <c r="B9" s="11">
        <f>VLOOKUP(Calculator!$B$5,'Price Table'!$B$5:$K$13,3,)</f>
        <v>0.49049999999999999</v>
      </c>
      <c r="C9" s="8" t="s">
        <v>21</v>
      </c>
    </row>
    <row r="11" spans="2:3" ht="31" x14ac:dyDescent="0.35">
      <c r="B11" s="11">
        <f>VLOOKUP(Calculator!$B$5,'Price Table'!$B$5:$K$13,4,)</f>
        <v>0.03</v>
      </c>
      <c r="C11" s="8" t="s">
        <v>14</v>
      </c>
    </row>
    <row r="12" spans="2:3" ht="31" x14ac:dyDescent="0.35">
      <c r="B12" s="11">
        <f>VLOOKUP(Calculator!$B$5,'Price Table'!$B$5:$K$13,5,)</f>
        <v>2.75E-2</v>
      </c>
      <c r="C12" s="8" t="s">
        <v>15</v>
      </c>
    </row>
    <row r="13" spans="2:3" ht="31" x14ac:dyDescent="0.35">
      <c r="B13" s="6">
        <f>VLOOKUP(Calculator!$B$5,'Price Table'!$B$5:$K$13,6,)</f>
        <v>86.25</v>
      </c>
      <c r="C13" s="8" t="s">
        <v>16</v>
      </c>
    </row>
    <row r="14" spans="2:3" ht="31" x14ac:dyDescent="0.35">
      <c r="B14" s="6">
        <f>VLOOKUP(Calculator!$B$5,'Price Table'!$B$5:$K$13,7,)</f>
        <v>115</v>
      </c>
      <c r="C14" s="8" t="s">
        <v>17</v>
      </c>
    </row>
    <row r="15" spans="2:3" ht="31" x14ac:dyDescent="0.35">
      <c r="B15" s="6">
        <f>VLOOKUP(Calculator!$B$5,'Price Table'!$B$5:$K$13,8,)</f>
        <v>115</v>
      </c>
      <c r="C15" s="8" t="s">
        <v>18</v>
      </c>
    </row>
    <row r="16" spans="2:3" ht="31" x14ac:dyDescent="0.35">
      <c r="B16" s="6">
        <f>'Re-payment'!I4</f>
        <v>104</v>
      </c>
      <c r="C16" s="8" t="s">
        <v>19</v>
      </c>
    </row>
    <row r="17" spans="2:3" ht="31" x14ac:dyDescent="0.35">
      <c r="B17" s="6">
        <f>B6*5%</f>
        <v>500</v>
      </c>
      <c r="C17" s="9" t="s">
        <v>22</v>
      </c>
    </row>
    <row r="19" spans="2:3" x14ac:dyDescent="0.35">
      <c r="B19" s="12" t="s">
        <v>29</v>
      </c>
      <c r="C19" s="13" t="s">
        <v>30</v>
      </c>
    </row>
    <row r="20" spans="2:3" x14ac:dyDescent="0.35">
      <c r="B20" s="12" t="s">
        <v>26</v>
      </c>
      <c r="C20" s="13" t="s">
        <v>23</v>
      </c>
    </row>
    <row r="21" spans="2:3" ht="26" x14ac:dyDescent="0.35">
      <c r="B21" s="14" t="s">
        <v>27</v>
      </c>
      <c r="C21" s="16" t="s">
        <v>24</v>
      </c>
    </row>
    <row r="22" spans="2:3" x14ac:dyDescent="0.35">
      <c r="B22" s="14" t="s">
        <v>28</v>
      </c>
      <c r="C22" s="15" t="s">
        <v>25</v>
      </c>
    </row>
  </sheetData>
  <sheetProtection algorithmName="SHA-512" hashValue="Ni3nYouczK2FuRgxNQ7gj2X1vvRWGHeaqF+dm63IsC+camhv2ERtewXCRSWmys6k5Hw1UciXdQUG+b8MZ8txuw==" saltValue="aJlo15+RRNojtBDf0GgVdA==" spinCount="100000" sheet="1" objects="1" scenarios="1"/>
  <mergeCells count="1">
    <mergeCell ref="B3:C4"/>
  </mergeCell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'Price Table'!$B$5:$B$13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5"/>
  <sheetViews>
    <sheetView topLeftCell="A4" zoomScale="70" zoomScaleNormal="70" workbookViewId="0">
      <selection activeCell="C12" sqref="C12"/>
    </sheetView>
  </sheetViews>
  <sheetFormatPr defaultRowHeight="15.5" x14ac:dyDescent="0.35"/>
  <cols>
    <col min="2" max="2" width="37.08203125" bestFit="1" customWidth="1"/>
    <col min="3" max="3" width="20.6640625" bestFit="1" customWidth="1"/>
    <col min="4" max="4" width="16.9140625" customWidth="1"/>
    <col min="5" max="5" width="14.25" bestFit="1" customWidth="1"/>
    <col min="6" max="6" width="11.83203125" bestFit="1" customWidth="1"/>
    <col min="7" max="7" width="13.6640625" bestFit="1" customWidth="1"/>
    <col min="8" max="8" width="18.33203125" bestFit="1" customWidth="1"/>
    <col min="9" max="9" width="23.75" bestFit="1" customWidth="1"/>
    <col min="10" max="10" width="29.5" bestFit="1" customWidth="1"/>
    <col min="11" max="11" width="16.4140625" bestFit="1" customWidth="1"/>
    <col min="16" max="16" width="29.1640625" bestFit="1" customWidth="1"/>
  </cols>
  <sheetData>
    <row r="4" spans="2:16" ht="129.5" x14ac:dyDescent="0.35">
      <c r="B4" s="4" t="s">
        <v>8</v>
      </c>
      <c r="C4" s="10" t="s">
        <v>13</v>
      </c>
      <c r="D4" s="22" t="s">
        <v>21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0" t="s">
        <v>22</v>
      </c>
    </row>
    <row r="5" spans="2:16" ht="31" x14ac:dyDescent="0.35">
      <c r="B5" s="1" t="s">
        <v>1</v>
      </c>
      <c r="C5" s="2">
        <v>0</v>
      </c>
      <c r="D5" s="3">
        <v>0.34089999999999998</v>
      </c>
      <c r="E5" s="3">
        <v>2.3900000000000001E-2</v>
      </c>
      <c r="F5" s="3">
        <v>3.1E-2</v>
      </c>
      <c r="G5" s="2">
        <v>86.25</v>
      </c>
      <c r="H5" s="2">
        <v>115</v>
      </c>
      <c r="I5" s="2" t="s">
        <v>10</v>
      </c>
      <c r="J5" s="2"/>
      <c r="K5" s="2">
        <v>100</v>
      </c>
      <c r="P5" s="23" t="s">
        <v>38</v>
      </c>
    </row>
    <row r="6" spans="2:16" ht="31" x14ac:dyDescent="0.35">
      <c r="B6" s="1" t="s">
        <v>7</v>
      </c>
      <c r="C6" s="2">
        <v>0</v>
      </c>
      <c r="D6" s="3">
        <v>0.34089999999999998</v>
      </c>
      <c r="E6" s="3">
        <v>2.3900000000000001E-2</v>
      </c>
      <c r="F6" s="3">
        <v>3.1E-2</v>
      </c>
      <c r="G6" s="2">
        <v>86.25</v>
      </c>
      <c r="H6" s="2">
        <v>115</v>
      </c>
      <c r="I6" s="2" t="s">
        <v>10</v>
      </c>
      <c r="J6" s="2"/>
      <c r="K6" s="2">
        <v>100</v>
      </c>
    </row>
    <row r="7" spans="2:16" ht="31" x14ac:dyDescent="0.35">
      <c r="B7" s="1" t="s">
        <v>2</v>
      </c>
      <c r="C7" s="2">
        <v>0</v>
      </c>
      <c r="D7" s="3">
        <v>0.44379999999999997</v>
      </c>
      <c r="E7" s="5">
        <v>0.03</v>
      </c>
      <c r="F7" s="3">
        <v>3.1E-2</v>
      </c>
      <c r="G7" s="2">
        <v>86.25</v>
      </c>
      <c r="H7" s="2">
        <v>115</v>
      </c>
      <c r="I7" s="2">
        <v>115</v>
      </c>
      <c r="J7" s="2"/>
      <c r="K7" s="2">
        <v>100</v>
      </c>
    </row>
    <row r="8" spans="2:16" ht="31" x14ac:dyDescent="0.35">
      <c r="B8" s="1" t="s">
        <v>0</v>
      </c>
      <c r="C8" s="2">
        <v>0</v>
      </c>
      <c r="D8" s="3">
        <v>0.48809999999999998</v>
      </c>
      <c r="E8" s="3">
        <v>3.2500000000000001E-2</v>
      </c>
      <c r="F8" s="3">
        <v>3.1E-2</v>
      </c>
      <c r="G8" s="2">
        <v>86.25</v>
      </c>
      <c r="H8" s="2">
        <v>115</v>
      </c>
      <c r="I8" s="2">
        <v>115</v>
      </c>
      <c r="J8" s="2"/>
      <c r="K8" s="2">
        <v>100</v>
      </c>
    </row>
    <row r="9" spans="2:16" ht="31" x14ac:dyDescent="0.35">
      <c r="B9" s="1" t="s">
        <v>3</v>
      </c>
      <c r="C9" s="2">
        <v>862.5</v>
      </c>
      <c r="D9" s="3">
        <v>0.61660000000000004</v>
      </c>
      <c r="E9" s="5">
        <v>0.03</v>
      </c>
      <c r="F9" s="3">
        <v>3.1E-2</v>
      </c>
      <c r="G9" s="2">
        <v>86.25</v>
      </c>
      <c r="H9" s="2">
        <v>115</v>
      </c>
      <c r="I9" s="2">
        <v>115</v>
      </c>
      <c r="J9" s="2"/>
      <c r="K9" s="2">
        <v>100</v>
      </c>
    </row>
    <row r="10" spans="2:16" ht="31" x14ac:dyDescent="0.35">
      <c r="B10" s="1" t="s">
        <v>4</v>
      </c>
      <c r="C10" s="2">
        <v>546.25</v>
      </c>
      <c r="D10" s="3">
        <v>0.55389999999999995</v>
      </c>
      <c r="E10" s="5">
        <v>0.03</v>
      </c>
      <c r="F10" s="3">
        <v>3.1E-2</v>
      </c>
      <c r="G10" s="2">
        <v>86.25</v>
      </c>
      <c r="H10" s="2">
        <v>115</v>
      </c>
      <c r="I10" s="2">
        <v>115</v>
      </c>
      <c r="J10" s="2"/>
      <c r="K10" s="2">
        <v>100</v>
      </c>
    </row>
    <row r="11" spans="2:16" ht="31" x14ac:dyDescent="0.35">
      <c r="B11" s="1" t="s">
        <v>5</v>
      </c>
      <c r="C11" s="2">
        <v>460</v>
      </c>
      <c r="D11" s="3">
        <v>0.58140000000000003</v>
      </c>
      <c r="E11" s="3">
        <v>3.2500000000000001E-2</v>
      </c>
      <c r="F11" s="3">
        <v>3.1E-2</v>
      </c>
      <c r="G11" s="2">
        <v>86.25</v>
      </c>
      <c r="H11" s="2">
        <v>115</v>
      </c>
      <c r="I11" s="2">
        <v>115</v>
      </c>
      <c r="J11" s="2"/>
      <c r="K11" s="2">
        <v>100</v>
      </c>
    </row>
    <row r="12" spans="2:16" ht="31" x14ac:dyDescent="0.35">
      <c r="B12" s="1" t="s">
        <v>6</v>
      </c>
      <c r="C12" s="2">
        <v>1092.5</v>
      </c>
      <c r="D12" s="3">
        <v>0.66169999999999995</v>
      </c>
      <c r="E12" s="5">
        <v>0.03</v>
      </c>
      <c r="F12" s="3">
        <v>3.1E-2</v>
      </c>
      <c r="G12" s="2">
        <v>86.25</v>
      </c>
      <c r="H12" s="2">
        <v>115</v>
      </c>
      <c r="I12" s="2">
        <v>115</v>
      </c>
      <c r="J12" s="2"/>
      <c r="K12" s="2">
        <v>100</v>
      </c>
    </row>
    <row r="13" spans="2:16" ht="31" x14ac:dyDescent="0.35">
      <c r="B13" s="24" t="s">
        <v>9</v>
      </c>
      <c r="C13" s="2">
        <v>230</v>
      </c>
      <c r="D13" s="3">
        <v>0.49049999999999999</v>
      </c>
      <c r="E13" s="5">
        <v>0.03</v>
      </c>
      <c r="F13" s="3">
        <v>2.75E-2</v>
      </c>
      <c r="G13" s="2">
        <v>86.25</v>
      </c>
      <c r="H13" s="2">
        <v>115</v>
      </c>
      <c r="I13" s="2">
        <v>115</v>
      </c>
      <c r="J13" s="2"/>
      <c r="K13" s="2">
        <v>100</v>
      </c>
    </row>
    <row r="14" spans="2:16" ht="41.5" customHeight="1" x14ac:dyDescent="0.35">
      <c r="B14" s="24" t="s">
        <v>39</v>
      </c>
      <c r="C14" s="25">
        <v>258.75</v>
      </c>
      <c r="D14" s="3">
        <v>0.54079999999999995</v>
      </c>
      <c r="E14" s="3">
        <v>3.2500000000000001E-2</v>
      </c>
      <c r="F14" s="26">
        <v>3.1E-2</v>
      </c>
      <c r="G14" s="2">
        <v>86.25</v>
      </c>
      <c r="H14" s="2">
        <v>115</v>
      </c>
      <c r="I14" s="2">
        <v>115</v>
      </c>
      <c r="J14" s="2"/>
      <c r="K14" s="2">
        <v>100</v>
      </c>
    </row>
    <row r="15" spans="2:16" ht="31" x14ac:dyDescent="0.35">
      <c r="B15" s="24" t="s">
        <v>40</v>
      </c>
      <c r="C15" s="25">
        <v>258.75</v>
      </c>
      <c r="D15" s="3">
        <v>0.54079999999999995</v>
      </c>
      <c r="E15" s="3">
        <v>3.2500000000000001E-2</v>
      </c>
      <c r="F15" s="3">
        <v>3.1E-2</v>
      </c>
      <c r="G15" s="2">
        <v>86.25</v>
      </c>
      <c r="H15" s="2">
        <v>115</v>
      </c>
      <c r="I15" s="2">
        <v>115</v>
      </c>
      <c r="J15" s="2"/>
      <c r="K15" s="2">
        <v>100</v>
      </c>
    </row>
  </sheetData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04"/>
  <sheetViews>
    <sheetView workbookViewId="0">
      <selection activeCell="E15" sqref="E15"/>
    </sheetView>
  </sheetViews>
  <sheetFormatPr defaultRowHeight="15.5" x14ac:dyDescent="0.35"/>
  <cols>
    <col min="3" max="3" width="9.33203125" customWidth="1"/>
    <col min="4" max="4" width="12" bestFit="1" customWidth="1"/>
    <col min="5" max="5" width="17.75" bestFit="1" customWidth="1"/>
    <col min="6" max="6" width="15.6640625" bestFit="1" customWidth="1"/>
    <col min="7" max="7" width="12.4140625" bestFit="1" customWidth="1"/>
    <col min="8" max="8" width="12.83203125" bestFit="1" customWidth="1"/>
    <col min="9" max="9" width="12.4140625" bestFit="1" customWidth="1"/>
  </cols>
  <sheetData>
    <row r="3" spans="3:9" x14ac:dyDescent="0.35">
      <c r="C3" s="29" t="s">
        <v>31</v>
      </c>
      <c r="D3" s="29"/>
      <c r="E3" s="29"/>
      <c r="F3" s="29"/>
      <c r="H3" t="s">
        <v>36</v>
      </c>
      <c r="I3" s="18">
        <v>0.05</v>
      </c>
    </row>
    <row r="4" spans="3:9" x14ac:dyDescent="0.35">
      <c r="C4" s="21" t="s">
        <v>32</v>
      </c>
      <c r="D4" s="21" t="s">
        <v>33</v>
      </c>
      <c r="E4" s="21" t="s">
        <v>34</v>
      </c>
      <c r="F4" s="21" t="s">
        <v>35</v>
      </c>
      <c r="H4" t="s">
        <v>37</v>
      </c>
      <c r="I4">
        <f>COUNTIF(E5:E204,"&gt;0")</f>
        <v>104</v>
      </c>
    </row>
    <row r="5" spans="3:9" x14ac:dyDescent="0.35">
      <c r="C5" s="2">
        <v>1</v>
      </c>
      <c r="D5" s="19">
        <f>Calculator!$B$6-E5</f>
        <v>0</v>
      </c>
      <c r="E5" s="19">
        <f>Calculator!B6</f>
        <v>10000</v>
      </c>
      <c r="F5" s="2">
        <f>IF(E5*$I$3&gt;100,E5*$I$3,100)</f>
        <v>500</v>
      </c>
    </row>
    <row r="6" spans="3:9" x14ac:dyDescent="0.35">
      <c r="C6" s="2">
        <v>2</v>
      </c>
      <c r="D6" s="19">
        <f>Calculator!$B$6-E6</f>
        <v>215</v>
      </c>
      <c r="E6" s="20">
        <f>(E5-F5)*(1+(Calculator!$B$11*12)/12)</f>
        <v>9785</v>
      </c>
      <c r="F6" s="20">
        <f>IF(E6*$I$3&gt;100,E6*$I$3,100)</f>
        <v>489.25</v>
      </c>
      <c r="I6" s="17"/>
    </row>
    <row r="7" spans="3:9" x14ac:dyDescent="0.35">
      <c r="C7" s="2">
        <v>3</v>
      </c>
      <c r="D7" s="19">
        <f>Calculator!$B$6-E7</f>
        <v>425.37750000000051</v>
      </c>
      <c r="E7" s="20">
        <f>(E6-F6)*(1+(Calculator!$B$11*12)/12)</f>
        <v>9574.6224999999995</v>
      </c>
      <c r="F7" s="20">
        <f t="shared" ref="F7:F70" si="0">IF(E7*$I$3&gt;100,E7*$I$3,100)</f>
        <v>478.73112500000002</v>
      </c>
    </row>
    <row r="8" spans="3:9" x14ac:dyDescent="0.35">
      <c r="C8" s="2">
        <v>4</v>
      </c>
      <c r="D8" s="19">
        <f>Calculator!$B$6-E8</f>
        <v>631.23188375000063</v>
      </c>
      <c r="E8" s="20">
        <f>(E7-F7)*(1+(Calculator!$B$11*12)/12)</f>
        <v>9368.7681162499994</v>
      </c>
      <c r="F8" s="20">
        <f t="shared" si="0"/>
        <v>468.43840581249998</v>
      </c>
      <c r="G8" s="17"/>
      <c r="H8" s="17"/>
    </row>
    <row r="9" spans="3:9" x14ac:dyDescent="0.35">
      <c r="C9" s="2">
        <v>5</v>
      </c>
      <c r="D9" s="19">
        <f>Calculator!$B$6-E9</f>
        <v>832.66039824937434</v>
      </c>
      <c r="E9" s="20">
        <f>(E8-F8)*(1+(Calculator!$B$11*12)/12)</f>
        <v>9167.3396017506257</v>
      </c>
      <c r="F9" s="20">
        <f t="shared" si="0"/>
        <v>458.36698008753132</v>
      </c>
    </row>
    <row r="10" spans="3:9" x14ac:dyDescent="0.35">
      <c r="C10" s="2">
        <v>6</v>
      </c>
      <c r="D10" s="19">
        <f>Calculator!$B$6-E10</f>
        <v>1029.7581996870122</v>
      </c>
      <c r="E10" s="20">
        <f>(E9-F9)*(1+(Calculator!$B$11*12)/12)</f>
        <v>8970.2418003129878</v>
      </c>
      <c r="F10" s="20">
        <f t="shared" si="0"/>
        <v>448.51209001564939</v>
      </c>
    </row>
    <row r="11" spans="3:9" x14ac:dyDescent="0.35">
      <c r="C11" s="2">
        <v>7</v>
      </c>
      <c r="D11" s="19">
        <f>Calculator!$B$6-E11</f>
        <v>1222.6183983937408</v>
      </c>
      <c r="E11" s="20">
        <f>(E10-F10)*(1+(Calculator!$B$11*12)/12)</f>
        <v>8777.3816016062592</v>
      </c>
      <c r="F11" s="20">
        <f t="shared" si="0"/>
        <v>438.86908008031298</v>
      </c>
    </row>
    <row r="12" spans="3:9" x14ac:dyDescent="0.35">
      <c r="C12" s="2">
        <v>8</v>
      </c>
      <c r="D12" s="19">
        <f>Calculator!$B$6-E12</f>
        <v>1411.3321028282753</v>
      </c>
      <c r="E12" s="20">
        <f>(E11-F11)*(1+(Calculator!$B$11*12)/12)</f>
        <v>8588.6678971717247</v>
      </c>
      <c r="F12" s="20">
        <f t="shared" si="0"/>
        <v>429.43339485858627</v>
      </c>
    </row>
    <row r="13" spans="3:9" x14ac:dyDescent="0.35">
      <c r="C13" s="2">
        <v>9</v>
      </c>
      <c r="D13" s="19">
        <f>Calculator!$B$6-E13</f>
        <v>1595.988462617468</v>
      </c>
      <c r="E13" s="20">
        <f>(E12-F12)*(1+(Calculator!$B$11*12)/12)</f>
        <v>8404.011537382532</v>
      </c>
      <c r="F13" s="20">
        <f t="shared" si="0"/>
        <v>420.20057686912662</v>
      </c>
    </row>
    <row r="14" spans="3:9" x14ac:dyDescent="0.35">
      <c r="C14" s="2">
        <v>10</v>
      </c>
      <c r="D14" s="19">
        <f>Calculator!$B$6-E14</f>
        <v>1776.6747106711919</v>
      </c>
      <c r="E14" s="20">
        <f>(E13-F13)*(1+(Calculator!$B$11*12)/12)</f>
        <v>8223.3252893288081</v>
      </c>
      <c r="F14" s="20">
        <f t="shared" si="0"/>
        <v>411.16626446644045</v>
      </c>
    </row>
    <row r="15" spans="3:9" x14ac:dyDescent="0.35">
      <c r="C15" s="2">
        <v>11</v>
      </c>
      <c r="D15" s="19">
        <f>Calculator!$B$6-E15</f>
        <v>1953.4762043917608</v>
      </c>
      <c r="E15" s="20">
        <f>(E14-F14)*(1+(Calculator!$B$11*12)/12)</f>
        <v>8046.5237956082392</v>
      </c>
      <c r="F15" s="20">
        <f t="shared" si="0"/>
        <v>402.32618978041199</v>
      </c>
      <c r="I15" s="17"/>
    </row>
    <row r="16" spans="3:9" x14ac:dyDescent="0.35">
      <c r="C16" s="2">
        <v>12</v>
      </c>
      <c r="D16" s="19">
        <f>Calculator!$B$6-E16</f>
        <v>2126.476465997338</v>
      </c>
      <c r="E16" s="20">
        <f>(E15-F15)*(1+(Calculator!$B$11*12)/12)</f>
        <v>7873.523534002662</v>
      </c>
      <c r="F16" s="20">
        <f t="shared" si="0"/>
        <v>393.67617670013311</v>
      </c>
    </row>
    <row r="17" spans="3:6" x14ac:dyDescent="0.35">
      <c r="C17" s="2">
        <v>13</v>
      </c>
      <c r="D17" s="19">
        <f>Calculator!$B$6-E17</f>
        <v>2295.7572219783951</v>
      </c>
      <c r="E17" s="20">
        <f>(E16-F16)*(1+(Calculator!$B$11*12)/12)</f>
        <v>7704.2427780216049</v>
      </c>
      <c r="F17" s="20">
        <f t="shared" si="0"/>
        <v>385.21213890108027</v>
      </c>
    </row>
    <row r="18" spans="3:6" x14ac:dyDescent="0.35">
      <c r="C18" s="2">
        <v>14</v>
      </c>
      <c r="D18" s="19">
        <f>Calculator!$B$6-E18</f>
        <v>2461.3984417058591</v>
      </c>
      <c r="E18" s="20">
        <f>(E17-F17)*(1+(Calculator!$B$11*12)/12)</f>
        <v>7538.6015582941409</v>
      </c>
      <c r="F18" s="20">
        <f t="shared" si="0"/>
        <v>376.93007791470706</v>
      </c>
    </row>
    <row r="19" spans="3:6" x14ac:dyDescent="0.35">
      <c r="C19" s="2">
        <v>15</v>
      </c>
      <c r="D19" s="19">
        <f>Calculator!$B$6-E19</f>
        <v>2623.4783752091826</v>
      </c>
      <c r="E19" s="20">
        <f>(E18-F18)*(1+(Calculator!$B$11*12)/12)</f>
        <v>7376.5216247908174</v>
      </c>
      <c r="F19" s="20">
        <f t="shared" si="0"/>
        <v>368.82608123954088</v>
      </c>
    </row>
    <row r="20" spans="3:6" x14ac:dyDescent="0.35">
      <c r="C20" s="2">
        <v>16</v>
      </c>
      <c r="D20" s="19">
        <f>Calculator!$B$6-E20</f>
        <v>2782.0735901421849</v>
      </c>
      <c r="E20" s="20">
        <f>(E19-F19)*(1+(Calculator!$B$11*12)/12)</f>
        <v>7217.9264098578151</v>
      </c>
      <c r="F20" s="20">
        <f t="shared" si="0"/>
        <v>360.89632049289077</v>
      </c>
    </row>
    <row r="21" spans="3:6" x14ac:dyDescent="0.35">
      <c r="C21" s="2">
        <v>17</v>
      </c>
      <c r="D21" s="19">
        <f>Calculator!$B$6-E21</f>
        <v>2937.2590079541278</v>
      </c>
      <c r="E21" s="20">
        <f>(E20-F20)*(1+(Calculator!$B$11*12)/12)</f>
        <v>7062.7409920458722</v>
      </c>
      <c r="F21" s="20">
        <f t="shared" si="0"/>
        <v>353.13704960229364</v>
      </c>
    </row>
    <row r="22" spans="3:6" x14ac:dyDescent="0.35">
      <c r="C22" s="2">
        <v>18</v>
      </c>
      <c r="D22" s="19">
        <f>Calculator!$B$6-E22</f>
        <v>3089.1079392831143</v>
      </c>
      <c r="E22" s="20">
        <f>(E21-F21)*(1+(Calculator!$B$11*12)/12)</f>
        <v>6910.8920607168857</v>
      </c>
      <c r="F22" s="20">
        <f t="shared" si="0"/>
        <v>345.54460303584432</v>
      </c>
    </row>
    <row r="23" spans="3:6" x14ac:dyDescent="0.35">
      <c r="C23" s="2">
        <v>19</v>
      </c>
      <c r="D23" s="19">
        <f>Calculator!$B$6-E23</f>
        <v>3237.6921185885276</v>
      </c>
      <c r="E23" s="20">
        <f>(E22-F22)*(1+(Calculator!$B$11*12)/12)</f>
        <v>6762.3078814114724</v>
      </c>
      <c r="F23" s="20">
        <f t="shared" si="0"/>
        <v>338.11539407057364</v>
      </c>
    </row>
    <row r="24" spans="3:6" x14ac:dyDescent="0.35">
      <c r="C24" s="2">
        <v>20</v>
      </c>
      <c r="D24" s="19">
        <f>Calculator!$B$6-E24</f>
        <v>3383.0817380388744</v>
      </c>
      <c r="E24" s="20">
        <f>(E23-F23)*(1+(Calculator!$B$11*12)/12)</f>
        <v>6616.9182619611256</v>
      </c>
      <c r="F24" s="20">
        <f t="shared" si="0"/>
        <v>330.84591309805631</v>
      </c>
    </row>
    <row r="25" spans="3:6" x14ac:dyDescent="0.35">
      <c r="C25" s="2">
        <v>21</v>
      </c>
      <c r="D25" s="19">
        <f>Calculator!$B$6-E25</f>
        <v>3525.3454806710388</v>
      </c>
      <c r="E25" s="20">
        <f>(E24-F24)*(1+(Calculator!$B$11*12)/12)</f>
        <v>6474.6545193289612</v>
      </c>
      <c r="F25" s="20">
        <f t="shared" si="0"/>
        <v>323.73272596644807</v>
      </c>
    </row>
    <row r="26" spans="3:6" x14ac:dyDescent="0.35">
      <c r="C26" s="2">
        <v>22</v>
      </c>
      <c r="D26" s="19">
        <f>Calculator!$B$6-E26</f>
        <v>3664.5505528366111</v>
      </c>
      <c r="E26" s="20">
        <f>(E25-F25)*(1+(Calculator!$B$11*12)/12)</f>
        <v>6335.4494471633889</v>
      </c>
      <c r="F26" s="20">
        <f t="shared" si="0"/>
        <v>316.77247235816947</v>
      </c>
    </row>
    <row r="27" spans="3:6" x14ac:dyDescent="0.35">
      <c r="C27" s="2">
        <v>23</v>
      </c>
      <c r="D27" s="19">
        <f>Calculator!$B$6-E27</f>
        <v>3800.7627159506237</v>
      </c>
      <c r="E27" s="20">
        <f>(E26-F26)*(1+(Calculator!$B$11*12)/12)</f>
        <v>6199.2372840493763</v>
      </c>
      <c r="F27" s="20">
        <f t="shared" si="0"/>
        <v>309.96186420246886</v>
      </c>
    </row>
    <row r="28" spans="3:6" x14ac:dyDescent="0.35">
      <c r="C28" s="2">
        <v>24</v>
      </c>
      <c r="D28" s="19">
        <f>Calculator!$B$6-E28</f>
        <v>3934.0463175576851</v>
      </c>
      <c r="E28" s="20">
        <f>(E27-F27)*(1+(Calculator!$B$11*12)/12)</f>
        <v>6065.9536824423149</v>
      </c>
      <c r="F28" s="20">
        <f t="shared" si="0"/>
        <v>303.29768412211575</v>
      </c>
    </row>
    <row r="29" spans="3:6" x14ac:dyDescent="0.35">
      <c r="C29" s="2">
        <v>25</v>
      </c>
      <c r="D29" s="19">
        <f>Calculator!$B$6-E29</f>
        <v>4064.4643217301955</v>
      </c>
      <c r="E29" s="20">
        <f>(E28-F28)*(1+(Calculator!$B$11*12)/12)</f>
        <v>5935.5356782698045</v>
      </c>
      <c r="F29" s="20">
        <f t="shared" si="0"/>
        <v>296.77678391349025</v>
      </c>
    </row>
    <row r="30" spans="3:6" x14ac:dyDescent="0.35">
      <c r="C30" s="2">
        <v>26</v>
      </c>
      <c r="D30" s="19">
        <f>Calculator!$B$6-E30</f>
        <v>4192.0783388129967</v>
      </c>
      <c r="E30" s="20">
        <f>(E29-F29)*(1+(Calculator!$B$11*12)/12)</f>
        <v>5807.9216611870033</v>
      </c>
      <c r="F30" s="20">
        <f t="shared" si="0"/>
        <v>290.39608305935019</v>
      </c>
    </row>
    <row r="31" spans="3:6" x14ac:dyDescent="0.35">
      <c r="C31" s="2">
        <v>27</v>
      </c>
      <c r="D31" s="19">
        <f>Calculator!$B$6-E31</f>
        <v>4316.9486545285172</v>
      </c>
      <c r="E31" s="20">
        <f>(E30-F30)*(1+(Calculator!$B$11*12)/12)</f>
        <v>5683.0513454714828</v>
      </c>
      <c r="F31" s="20">
        <f t="shared" si="0"/>
        <v>284.15256727357416</v>
      </c>
    </row>
    <row r="32" spans="3:6" x14ac:dyDescent="0.35">
      <c r="C32" s="2">
        <v>28</v>
      </c>
      <c r="D32" s="19">
        <f>Calculator!$B$6-E32</f>
        <v>4439.1342584561544</v>
      </c>
      <c r="E32" s="20">
        <f>(E31-F31)*(1+(Calculator!$B$11*12)/12)</f>
        <v>5560.8657415438456</v>
      </c>
      <c r="F32" s="20">
        <f t="shared" si="0"/>
        <v>278.0432870771923</v>
      </c>
    </row>
    <row r="33" spans="3:6" x14ac:dyDescent="0.35">
      <c r="C33" s="2">
        <v>29</v>
      </c>
      <c r="D33" s="19">
        <f>Calculator!$B$6-E33</f>
        <v>4558.6928718993468</v>
      </c>
      <c r="E33" s="20">
        <f>(E32-F32)*(1+(Calculator!$B$11*12)/12)</f>
        <v>5441.3071281006532</v>
      </c>
      <c r="F33" s="20">
        <f t="shared" si="0"/>
        <v>272.06535640503267</v>
      </c>
    </row>
    <row r="34" spans="3:6" x14ac:dyDescent="0.35">
      <c r="C34" s="2">
        <v>30</v>
      </c>
      <c r="D34" s="19">
        <f>Calculator!$B$6-E34</f>
        <v>4675.6809751535102</v>
      </c>
      <c r="E34" s="20">
        <f>(E33-F33)*(1+(Calculator!$B$11*12)/12)</f>
        <v>5324.3190248464898</v>
      </c>
      <c r="F34" s="20">
        <f t="shared" si="0"/>
        <v>266.21595124232448</v>
      </c>
    </row>
    <row r="35" spans="3:6" x14ac:dyDescent="0.35">
      <c r="C35" s="2">
        <v>31</v>
      </c>
      <c r="D35" s="19">
        <f>Calculator!$B$6-E35</f>
        <v>4790.1538341877094</v>
      </c>
      <c r="E35" s="20">
        <f>(E34-F34)*(1+(Calculator!$B$11*12)/12)</f>
        <v>5209.8461658122906</v>
      </c>
      <c r="F35" s="20">
        <f t="shared" si="0"/>
        <v>260.49230829061452</v>
      </c>
    </row>
    <row r="36" spans="3:6" x14ac:dyDescent="0.35">
      <c r="C36" s="2">
        <v>32</v>
      </c>
      <c r="D36" s="19">
        <f>Calculator!$B$6-E36</f>
        <v>4902.165526752673</v>
      </c>
      <c r="E36" s="20">
        <f>(E35-F35)*(1+(Calculator!$B$11*12)/12)</f>
        <v>5097.834473247327</v>
      </c>
      <c r="F36" s="20">
        <f t="shared" si="0"/>
        <v>254.89172366236636</v>
      </c>
    </row>
    <row r="37" spans="3:6" x14ac:dyDescent="0.35">
      <c r="C37" s="2">
        <v>33</v>
      </c>
      <c r="D37" s="19">
        <f>Calculator!$B$6-E37</f>
        <v>5011.7689679274908</v>
      </c>
      <c r="E37" s="20">
        <f>(E36-F36)*(1+(Calculator!$B$11*12)/12)</f>
        <v>4988.2310320725092</v>
      </c>
      <c r="F37" s="20">
        <f t="shared" si="0"/>
        <v>249.41155160362547</v>
      </c>
    </row>
    <row r="38" spans="3:6" x14ac:dyDescent="0.35">
      <c r="C38" s="2">
        <v>34</v>
      </c>
      <c r="D38" s="19">
        <f>Calculator!$B$6-E38</f>
        <v>5119.0159351170496</v>
      </c>
      <c r="E38" s="20">
        <f>(E37-F37)*(1+(Calculator!$B$11*12)/12)</f>
        <v>4880.9840648829504</v>
      </c>
      <c r="F38" s="20">
        <f t="shared" si="0"/>
        <v>244.04920324414752</v>
      </c>
    </row>
    <row r="39" spans="3:6" x14ac:dyDescent="0.35">
      <c r="C39" s="2">
        <v>35</v>
      </c>
      <c r="D39" s="19">
        <f>Calculator!$B$6-E39</f>
        <v>5223.9570925120324</v>
      </c>
      <c r="E39" s="20">
        <f>(E38-F38)*(1+(Calculator!$B$11*12)/12)</f>
        <v>4776.0429074879676</v>
      </c>
      <c r="F39" s="20">
        <f t="shared" si="0"/>
        <v>238.80214537439838</v>
      </c>
    </row>
    <row r="40" spans="3:6" x14ac:dyDescent="0.35">
      <c r="C40" s="2">
        <v>36</v>
      </c>
      <c r="D40" s="19">
        <f>Calculator!$B$6-E40</f>
        <v>5326.6420150230242</v>
      </c>
      <c r="E40" s="20">
        <f>(E39-F39)*(1+(Calculator!$B$11*12)/12)</f>
        <v>4673.3579849769758</v>
      </c>
      <c r="F40" s="20">
        <f t="shared" si="0"/>
        <v>233.66789924884881</v>
      </c>
    </row>
    <row r="41" spans="3:6" x14ac:dyDescent="0.35">
      <c r="C41" s="2">
        <v>37</v>
      </c>
      <c r="D41" s="19">
        <f>Calculator!$B$6-E41</f>
        <v>5427.1192117000292</v>
      </c>
      <c r="E41" s="20">
        <f>(E40-F40)*(1+(Calculator!$B$11*12)/12)</f>
        <v>4572.8807882999708</v>
      </c>
      <c r="F41" s="20">
        <f t="shared" si="0"/>
        <v>228.64403941499856</v>
      </c>
    </row>
    <row r="42" spans="3:6" x14ac:dyDescent="0.35">
      <c r="C42" s="2">
        <v>38</v>
      </c>
      <c r="D42" s="19">
        <f>Calculator!$B$6-E42</f>
        <v>5525.4361486484786</v>
      </c>
      <c r="E42" s="20">
        <f>(E41-F41)*(1+(Calculator!$B$11*12)/12)</f>
        <v>4474.5638513515214</v>
      </c>
      <c r="F42" s="20">
        <f t="shared" si="0"/>
        <v>223.72819256757609</v>
      </c>
    </row>
    <row r="43" spans="3:6" x14ac:dyDescent="0.35">
      <c r="C43" s="2">
        <v>39</v>
      </c>
      <c r="D43" s="19">
        <f>Calculator!$B$6-E43</f>
        <v>5621.6392714525364</v>
      </c>
      <c r="E43" s="20">
        <f>(E42-F42)*(1+(Calculator!$B$11*12)/12)</f>
        <v>4378.3607285474636</v>
      </c>
      <c r="F43" s="20">
        <f t="shared" si="0"/>
        <v>218.91803642737318</v>
      </c>
    </row>
    <row r="44" spans="3:6" x14ac:dyDescent="0.35">
      <c r="C44" s="2">
        <v>40</v>
      </c>
      <c r="D44" s="19">
        <f>Calculator!$B$6-E44</f>
        <v>5715.7740271163066</v>
      </c>
      <c r="E44" s="20">
        <f>(E43-F43)*(1+(Calculator!$B$11*12)/12)</f>
        <v>4284.2259728836934</v>
      </c>
      <c r="F44" s="20">
        <f t="shared" si="0"/>
        <v>214.21129864418469</v>
      </c>
    </row>
    <row r="45" spans="3:6" x14ac:dyDescent="0.35">
      <c r="C45" s="2">
        <v>41</v>
      </c>
      <c r="D45" s="19">
        <f>Calculator!$B$6-E45</f>
        <v>5807.8848855333063</v>
      </c>
      <c r="E45" s="20">
        <f>(E44-F44)*(1+(Calculator!$B$11*12)/12)</f>
        <v>4192.1151144666937</v>
      </c>
      <c r="F45" s="20">
        <f t="shared" si="0"/>
        <v>209.60575572333471</v>
      </c>
    </row>
    <row r="46" spans="3:6" x14ac:dyDescent="0.35">
      <c r="C46" s="2">
        <v>42</v>
      </c>
      <c r="D46" s="19">
        <f>Calculator!$B$6-E46</f>
        <v>5898.0153604943398</v>
      </c>
      <c r="E46" s="20">
        <f>(E45-F45)*(1+(Calculator!$B$11*12)/12)</f>
        <v>4101.9846395056602</v>
      </c>
      <c r="F46" s="20">
        <f t="shared" si="0"/>
        <v>205.09923197528303</v>
      </c>
    </row>
    <row r="47" spans="3:6" x14ac:dyDescent="0.35">
      <c r="C47" s="2">
        <v>43</v>
      </c>
      <c r="D47" s="19">
        <f>Calculator!$B$6-E47</f>
        <v>5986.2080302437116</v>
      </c>
      <c r="E47" s="20">
        <f>(E46-F46)*(1+(Calculator!$B$11*12)/12)</f>
        <v>4013.7919697562884</v>
      </c>
      <c r="F47" s="20">
        <f t="shared" si="0"/>
        <v>200.68959848781444</v>
      </c>
    </row>
    <row r="48" spans="3:6" x14ac:dyDescent="0.35">
      <c r="C48" s="2">
        <v>44</v>
      </c>
      <c r="D48" s="19">
        <f>Calculator!$B$6-E48</f>
        <v>6072.504557593471</v>
      </c>
      <c r="E48" s="20">
        <f>(E47-F47)*(1+(Calculator!$B$11*12)/12)</f>
        <v>3927.4954424065286</v>
      </c>
      <c r="F48" s="20">
        <f t="shared" si="0"/>
        <v>196.37477212032644</v>
      </c>
    </row>
    <row r="49" spans="3:6" x14ac:dyDescent="0.35">
      <c r="C49" s="2">
        <v>45</v>
      </c>
      <c r="D49" s="19">
        <f>Calculator!$B$6-E49</f>
        <v>6156.945709605212</v>
      </c>
      <c r="E49" s="20">
        <f>(E48-F48)*(1+(Calculator!$B$11*12)/12)</f>
        <v>3843.0542903947885</v>
      </c>
      <c r="F49" s="20">
        <f t="shared" si="0"/>
        <v>192.15271451973945</v>
      </c>
    </row>
    <row r="50" spans="3:6" x14ac:dyDescent="0.35">
      <c r="C50" s="2">
        <v>46</v>
      </c>
      <c r="D50" s="19">
        <f>Calculator!$B$6-E50</f>
        <v>6239.5713768486985</v>
      </c>
      <c r="E50" s="20">
        <f>(E49-F49)*(1+(Calculator!$B$11*12)/12)</f>
        <v>3760.4286231513011</v>
      </c>
      <c r="F50" s="20">
        <f t="shared" si="0"/>
        <v>188.02143115756508</v>
      </c>
    </row>
    <row r="51" spans="3:6" x14ac:dyDescent="0.35">
      <c r="C51" s="2">
        <v>47</v>
      </c>
      <c r="D51" s="19">
        <f>Calculator!$B$6-E51</f>
        <v>6320.4205922464516</v>
      </c>
      <c r="E51" s="20">
        <f>(E50-F50)*(1+(Calculator!$B$11*12)/12)</f>
        <v>3679.5794077535484</v>
      </c>
      <c r="F51" s="20">
        <f t="shared" si="0"/>
        <v>183.97897038767744</v>
      </c>
    </row>
    <row r="52" spans="3:6" x14ac:dyDescent="0.35">
      <c r="C52" s="2">
        <v>48</v>
      </c>
      <c r="D52" s="19">
        <f>Calculator!$B$6-E52</f>
        <v>6399.5315495131526</v>
      </c>
      <c r="E52" s="20">
        <f>(E51-F51)*(1+(Calculator!$B$11*12)/12)</f>
        <v>3600.4684504868474</v>
      </c>
      <c r="F52" s="20">
        <f t="shared" si="0"/>
        <v>180.02342252434238</v>
      </c>
    </row>
    <row r="53" spans="3:6" x14ac:dyDescent="0.35">
      <c r="C53" s="2">
        <v>49</v>
      </c>
      <c r="D53" s="19">
        <f>Calculator!$B$6-E53</f>
        <v>6476.9416211986199</v>
      </c>
      <c r="E53" s="20">
        <f>(E52-F52)*(1+(Calculator!$B$11*12)/12)</f>
        <v>3523.0583788013801</v>
      </c>
      <c r="F53" s="20">
        <f t="shared" si="0"/>
        <v>176.15291894006901</v>
      </c>
    </row>
    <row r="54" spans="3:6" x14ac:dyDescent="0.35">
      <c r="C54" s="2">
        <v>50</v>
      </c>
      <c r="D54" s="19">
        <f>Calculator!$B$6-E54</f>
        <v>6552.6873763428493</v>
      </c>
      <c r="E54" s="20">
        <f>(E53-F53)*(1+(Calculator!$B$11*12)/12)</f>
        <v>3447.3126236571507</v>
      </c>
      <c r="F54" s="20">
        <f t="shared" si="0"/>
        <v>172.36563118285756</v>
      </c>
    </row>
    <row r="55" spans="3:6" x14ac:dyDescent="0.35">
      <c r="C55" s="2">
        <v>51</v>
      </c>
      <c r="D55" s="19">
        <f>Calculator!$B$6-E55</f>
        <v>6626.8045977514776</v>
      </c>
      <c r="E55" s="20">
        <f>(E54-F54)*(1+(Calculator!$B$11*12)/12)</f>
        <v>3373.195402248522</v>
      </c>
      <c r="F55" s="20">
        <f t="shared" si="0"/>
        <v>168.65977011242612</v>
      </c>
    </row>
    <row r="56" spans="3:6" x14ac:dyDescent="0.35">
      <c r="C56" s="2">
        <v>52</v>
      </c>
      <c r="D56" s="19">
        <f>Calculator!$B$6-E56</f>
        <v>6699.3282988998217</v>
      </c>
      <c r="E56" s="20">
        <f>(E55-F55)*(1+(Calculator!$B$11*12)/12)</f>
        <v>3300.6717011001788</v>
      </c>
      <c r="F56" s="20">
        <f t="shared" si="0"/>
        <v>165.03358505500896</v>
      </c>
    </row>
    <row r="57" spans="3:6" x14ac:dyDescent="0.35">
      <c r="C57" s="2">
        <v>53</v>
      </c>
      <c r="D57" s="19">
        <f>Calculator!$B$6-E57</f>
        <v>6770.2927404734746</v>
      </c>
      <c r="E57" s="20">
        <f>(E56-F56)*(1+(Calculator!$B$11*12)/12)</f>
        <v>3229.7072595265249</v>
      </c>
      <c r="F57" s="20">
        <f t="shared" si="0"/>
        <v>161.48536297632626</v>
      </c>
    </row>
    <row r="58" spans="3:6" x14ac:dyDescent="0.35">
      <c r="C58" s="2">
        <v>54</v>
      </c>
      <c r="D58" s="19">
        <f>Calculator!$B$6-E58</f>
        <v>6839.7314465532945</v>
      </c>
      <c r="E58" s="20">
        <f>(E57-F57)*(1+(Calculator!$B$11*12)/12)</f>
        <v>3160.268553446705</v>
      </c>
      <c r="F58" s="20">
        <f t="shared" si="0"/>
        <v>158.01342767233527</v>
      </c>
    </row>
    <row r="59" spans="3:6" x14ac:dyDescent="0.35">
      <c r="C59" s="2">
        <v>55</v>
      </c>
      <c r="D59" s="19">
        <f>Calculator!$B$6-E59</f>
        <v>6907.6772204523986</v>
      </c>
      <c r="E59" s="20">
        <f>(E58-F58)*(1+(Calculator!$B$11*12)/12)</f>
        <v>3092.3227795476009</v>
      </c>
      <c r="F59" s="20">
        <f t="shared" si="0"/>
        <v>154.61613897738005</v>
      </c>
    </row>
    <row r="60" spans="3:6" x14ac:dyDescent="0.35">
      <c r="C60" s="2">
        <v>56</v>
      </c>
      <c r="D60" s="19">
        <f>Calculator!$B$6-E60</f>
        <v>6974.1621602126725</v>
      </c>
      <c r="E60" s="20">
        <f>(E59-F59)*(1+(Calculator!$B$11*12)/12)</f>
        <v>3025.8378397873275</v>
      </c>
      <c r="F60" s="20">
        <f t="shared" si="0"/>
        <v>151.29189198936638</v>
      </c>
    </row>
    <row r="61" spans="3:6" x14ac:dyDescent="0.35">
      <c r="C61" s="2">
        <v>57</v>
      </c>
      <c r="D61" s="19">
        <f>Calculator!$B$6-E61</f>
        <v>7039.2176737681002</v>
      </c>
      <c r="E61" s="20">
        <f>(E60-F60)*(1+(Calculator!$B$11*12)/12)</f>
        <v>2960.7823262319002</v>
      </c>
      <c r="F61" s="20">
        <f t="shared" si="0"/>
        <v>148.03911631159502</v>
      </c>
    </row>
    <row r="62" spans="3:6" x14ac:dyDescent="0.35">
      <c r="C62" s="2">
        <v>58</v>
      </c>
      <c r="D62" s="19">
        <f>Calculator!$B$6-E62</f>
        <v>7102.8744937820857</v>
      </c>
      <c r="E62" s="20">
        <f>(E61-F61)*(1+(Calculator!$B$11*12)/12)</f>
        <v>2897.1255062179143</v>
      </c>
      <c r="F62" s="20">
        <f t="shared" si="0"/>
        <v>144.85627531089571</v>
      </c>
    </row>
    <row r="63" spans="3:6" x14ac:dyDescent="0.35">
      <c r="C63" s="2">
        <v>59</v>
      </c>
      <c r="D63" s="19">
        <f>Calculator!$B$6-E63</f>
        <v>7165.1626921657707</v>
      </c>
      <c r="E63" s="20">
        <f>(E62-F62)*(1+(Calculator!$B$11*12)/12)</f>
        <v>2834.8373078342293</v>
      </c>
      <c r="F63" s="20">
        <f t="shared" si="0"/>
        <v>141.74186539171146</v>
      </c>
    </row>
    <row r="64" spans="3:6" x14ac:dyDescent="0.35">
      <c r="C64" s="2">
        <v>60</v>
      </c>
      <c r="D64" s="19">
        <f>Calculator!$B$6-E64</f>
        <v>7226.1116942842073</v>
      </c>
      <c r="E64" s="20">
        <f>(E63-F63)*(1+(Calculator!$B$11*12)/12)</f>
        <v>2773.8883057157932</v>
      </c>
      <c r="F64" s="20">
        <f t="shared" si="0"/>
        <v>138.69441528578966</v>
      </c>
    </row>
    <row r="65" spans="3:6" x14ac:dyDescent="0.35">
      <c r="C65" s="2">
        <v>61</v>
      </c>
      <c r="D65" s="19">
        <f>Calculator!$B$6-E65</f>
        <v>7285.7502928570957</v>
      </c>
      <c r="E65" s="20">
        <f>(E64-F64)*(1+(Calculator!$B$11*12)/12)</f>
        <v>2714.2497071429038</v>
      </c>
      <c r="F65" s="20">
        <f t="shared" si="0"/>
        <v>135.7124853571452</v>
      </c>
    </row>
    <row r="66" spans="3:6" x14ac:dyDescent="0.35">
      <c r="C66" s="2">
        <v>62</v>
      </c>
      <c r="D66" s="19">
        <f>Calculator!$B$6-E66</f>
        <v>7344.1066615606687</v>
      </c>
      <c r="E66" s="20">
        <f>(E65-F65)*(1+(Calculator!$B$11*12)/12)</f>
        <v>2655.8933384393313</v>
      </c>
      <c r="F66" s="20">
        <f t="shared" si="0"/>
        <v>132.79466692196658</v>
      </c>
    </row>
    <row r="67" spans="3:6" x14ac:dyDescent="0.35">
      <c r="C67" s="2">
        <v>63</v>
      </c>
      <c r="D67" s="19">
        <f>Calculator!$B$6-E67</f>
        <v>7401.2083683371147</v>
      </c>
      <c r="E67" s="20">
        <f>(E66-F66)*(1+(Calculator!$B$11*12)/12)</f>
        <v>2598.7916316628857</v>
      </c>
      <c r="F67" s="20">
        <f t="shared" si="0"/>
        <v>129.9395815831443</v>
      </c>
    </row>
    <row r="68" spans="3:6" x14ac:dyDescent="0.35">
      <c r="C68" s="2">
        <v>64</v>
      </c>
      <c r="D68" s="19">
        <f>Calculator!$B$6-E68</f>
        <v>7457.0823884178662</v>
      </c>
      <c r="E68" s="20">
        <f>(E67-F67)*(1+(Calculator!$B$11*12)/12)</f>
        <v>2542.9176115821338</v>
      </c>
      <c r="F68" s="20">
        <f t="shared" si="0"/>
        <v>127.14588057910669</v>
      </c>
    </row>
    <row r="69" spans="3:6" x14ac:dyDescent="0.35">
      <c r="C69" s="2">
        <v>65</v>
      </c>
      <c r="D69" s="19">
        <f>Calculator!$B$6-E69</f>
        <v>7511.7551170668821</v>
      </c>
      <c r="E69" s="20">
        <f>(E68-F68)*(1+(Calculator!$B$11*12)/12)</f>
        <v>2488.2448829331179</v>
      </c>
      <c r="F69" s="20">
        <f t="shared" si="0"/>
        <v>124.41224414665589</v>
      </c>
    </row>
    <row r="70" spans="3:6" x14ac:dyDescent="0.35">
      <c r="C70" s="2">
        <v>66</v>
      </c>
      <c r="D70" s="19">
        <f>Calculator!$B$6-E70</f>
        <v>7565.2523820499446</v>
      </c>
      <c r="E70" s="20">
        <f>(E69-F69)*(1+(Calculator!$B$11*12)/12)</f>
        <v>2434.7476179500559</v>
      </c>
      <c r="F70" s="20">
        <f t="shared" si="0"/>
        <v>121.7373808975028</v>
      </c>
    </row>
    <row r="71" spans="3:6" x14ac:dyDescent="0.35">
      <c r="C71" s="2">
        <v>67</v>
      </c>
      <c r="D71" s="19">
        <f>Calculator!$B$6-E71</f>
        <v>7617.5994558358707</v>
      </c>
      <c r="E71" s="20">
        <f>(E70-F70)*(1+(Calculator!$B$11*12)/12)</f>
        <v>2382.4005441641298</v>
      </c>
      <c r="F71" s="20">
        <f t="shared" ref="F71:F134" si="1">IF(E71*$I$3&gt;100,E71*$I$3,100)</f>
        <v>119.12002720820649</v>
      </c>
    </row>
    <row r="72" spans="3:6" x14ac:dyDescent="0.35">
      <c r="C72" s="2">
        <v>68</v>
      </c>
      <c r="D72" s="19">
        <f>Calculator!$B$6-E72</f>
        <v>7668.8210675353985</v>
      </c>
      <c r="E72" s="20">
        <f>(E71-F71)*(1+(Calculator!$B$11*12)/12)</f>
        <v>2331.1789324646011</v>
      </c>
      <c r="F72" s="20">
        <f t="shared" si="1"/>
        <v>116.55894662323006</v>
      </c>
    </row>
    <row r="73" spans="3:6" x14ac:dyDescent="0.35">
      <c r="C73" s="2">
        <v>69</v>
      </c>
      <c r="D73" s="19">
        <f>Calculator!$B$6-E73</f>
        <v>7718.9414145833871</v>
      </c>
      <c r="E73" s="20">
        <f>(E72-F72)*(1+(Calculator!$B$11*12)/12)</f>
        <v>2281.0585854166125</v>
      </c>
      <c r="F73" s="20">
        <f t="shared" si="1"/>
        <v>114.05292927083063</v>
      </c>
    </row>
    <row r="74" spans="3:6" x14ac:dyDescent="0.35">
      <c r="C74" s="2">
        <v>70</v>
      </c>
      <c r="D74" s="19">
        <f>Calculator!$B$6-E74</f>
        <v>7767.9841741698447</v>
      </c>
      <c r="E74" s="20">
        <f>(E73-F73)*(1+(Calculator!$B$11*12)/12)</f>
        <v>2232.0158258301553</v>
      </c>
      <c r="F74" s="20">
        <f t="shared" si="1"/>
        <v>111.60079129150778</v>
      </c>
    </row>
    <row r="75" spans="3:6" x14ac:dyDescent="0.35">
      <c r="C75" s="2">
        <v>71</v>
      </c>
      <c r="D75" s="19">
        <f>Calculator!$B$6-E75</f>
        <v>7815.9725144251934</v>
      </c>
      <c r="E75" s="20">
        <f>(E74-F74)*(1+(Calculator!$B$11*12)/12)</f>
        <v>2184.0274855748071</v>
      </c>
      <c r="F75" s="20">
        <f t="shared" si="1"/>
        <v>109.20137427874036</v>
      </c>
    </row>
    <row r="76" spans="3:6" x14ac:dyDescent="0.35">
      <c r="C76" s="2">
        <v>72</v>
      </c>
      <c r="D76" s="19">
        <f>Calculator!$B$6-E76</f>
        <v>7862.9291053650513</v>
      </c>
      <c r="E76" s="20">
        <f>(E75-F75)*(1+(Calculator!$B$11*12)/12)</f>
        <v>2137.0708946349487</v>
      </c>
      <c r="F76" s="20">
        <f t="shared" si="1"/>
        <v>106.85354473174743</v>
      </c>
    </row>
    <row r="77" spans="3:6" x14ac:dyDescent="0.35">
      <c r="C77" s="2">
        <v>73</v>
      </c>
      <c r="D77" s="19">
        <f>Calculator!$B$6-E77</f>
        <v>7908.8761295997028</v>
      </c>
      <c r="E77" s="20">
        <f>(E76-F76)*(1+(Calculator!$B$11*12)/12)</f>
        <v>2091.1238704002972</v>
      </c>
      <c r="F77" s="20">
        <f t="shared" si="1"/>
        <v>104.55619352001486</v>
      </c>
    </row>
    <row r="78" spans="3:6" x14ac:dyDescent="0.35">
      <c r="C78" s="2">
        <v>74</v>
      </c>
      <c r="D78" s="19">
        <f>Calculator!$B$6-E78</f>
        <v>7953.835292813309</v>
      </c>
      <c r="E78" s="20">
        <f>(E77-F77)*(1+(Calculator!$B$11*12)/12)</f>
        <v>2046.1647071866907</v>
      </c>
      <c r="F78" s="20">
        <f t="shared" si="1"/>
        <v>102.30823535933455</v>
      </c>
    </row>
    <row r="79" spans="3:6" x14ac:dyDescent="0.35">
      <c r="C79" s="2">
        <v>75</v>
      </c>
      <c r="D79" s="19">
        <f>Calculator!$B$6-E79</f>
        <v>7997.8278340178231</v>
      </c>
      <c r="E79" s="20">
        <f>(E78-F78)*(1+(Calculator!$B$11*12)/12)</f>
        <v>2002.1721659821769</v>
      </c>
      <c r="F79" s="20">
        <f t="shared" si="1"/>
        <v>100.10860829910885</v>
      </c>
    </row>
    <row r="80" spans="3:6" x14ac:dyDescent="0.35">
      <c r="C80" s="2">
        <v>76</v>
      </c>
      <c r="D80" s="19">
        <f>Calculator!$B$6-E80</f>
        <v>8040.8745355864394</v>
      </c>
      <c r="E80" s="20">
        <f>(E79-F79)*(1+(Calculator!$B$11*12)/12)</f>
        <v>1959.1254644135602</v>
      </c>
      <c r="F80" s="20">
        <f t="shared" si="1"/>
        <v>100</v>
      </c>
    </row>
    <row r="81" spans="3:6" x14ac:dyDescent="0.35">
      <c r="C81" s="2">
        <v>77</v>
      </c>
      <c r="D81" s="19">
        <f>Calculator!$B$6-E81</f>
        <v>8085.1007716540335</v>
      </c>
      <c r="E81" s="20">
        <f>(E80-F80)*(1+(Calculator!$B$11*12)/12)</f>
        <v>1914.899228345967</v>
      </c>
      <c r="F81" s="20">
        <f t="shared" si="1"/>
        <v>100</v>
      </c>
    </row>
    <row r="82" spans="3:6" x14ac:dyDescent="0.35">
      <c r="C82" s="2">
        <v>78</v>
      </c>
      <c r="D82" s="19">
        <f>Calculator!$B$6-E82</f>
        <v>8130.6537948036539</v>
      </c>
      <c r="E82" s="20">
        <f>(E81-F81)*(1+(Calculator!$B$11*12)/12)</f>
        <v>1869.3462051963461</v>
      </c>
      <c r="F82" s="20">
        <f t="shared" si="1"/>
        <v>100</v>
      </c>
    </row>
    <row r="83" spans="3:6" x14ac:dyDescent="0.35">
      <c r="C83" s="2">
        <v>79</v>
      </c>
      <c r="D83" s="19">
        <f>Calculator!$B$6-E83</f>
        <v>8177.5734086477632</v>
      </c>
      <c r="E83" s="20">
        <f>(E82-F82)*(1+(Calculator!$B$11*12)/12)</f>
        <v>1822.4265913522365</v>
      </c>
      <c r="F83" s="20">
        <f t="shared" si="1"/>
        <v>100</v>
      </c>
    </row>
    <row r="84" spans="3:6" x14ac:dyDescent="0.35">
      <c r="C84" s="2">
        <v>80</v>
      </c>
      <c r="D84" s="19">
        <f>Calculator!$B$6-E84</f>
        <v>8225.9006109071961</v>
      </c>
      <c r="E84" s="20">
        <f>(E83-F83)*(1+(Calculator!$B$11*12)/12)</f>
        <v>1774.0993890928037</v>
      </c>
      <c r="F84" s="20">
        <f t="shared" si="1"/>
        <v>100</v>
      </c>
    </row>
    <row r="85" spans="3:6" x14ac:dyDescent="0.35">
      <c r="C85" s="2">
        <v>81</v>
      </c>
      <c r="D85" s="19">
        <f>Calculator!$B$6-E85</f>
        <v>8275.677629234413</v>
      </c>
      <c r="E85" s="20">
        <f>(E84-F84)*(1+(Calculator!$B$11*12)/12)</f>
        <v>1724.3223707655877</v>
      </c>
      <c r="F85" s="20">
        <f t="shared" si="1"/>
        <v>100</v>
      </c>
    </row>
    <row r="86" spans="3:6" x14ac:dyDescent="0.35">
      <c r="C86" s="2">
        <v>82</v>
      </c>
      <c r="D86" s="19">
        <f>Calculator!$B$6-E86</f>
        <v>8326.9479581114447</v>
      </c>
      <c r="E86" s="20">
        <f>(E85-F85)*(1+(Calculator!$B$11*12)/12)</f>
        <v>1673.0520418885553</v>
      </c>
      <c r="F86" s="20">
        <f t="shared" si="1"/>
        <v>100</v>
      </c>
    </row>
    <row r="87" spans="3:6" x14ac:dyDescent="0.35">
      <c r="C87" s="2">
        <v>83</v>
      </c>
      <c r="D87" s="19">
        <f>Calculator!$B$6-E87</f>
        <v>8379.7563968547875</v>
      </c>
      <c r="E87" s="20">
        <f>(E86-F86)*(1+(Calculator!$B$11*12)/12)</f>
        <v>1620.2436031452121</v>
      </c>
      <c r="F87" s="20">
        <f t="shared" si="1"/>
        <v>100</v>
      </c>
    </row>
    <row r="88" spans="3:6" x14ac:dyDescent="0.35">
      <c r="C88" s="2">
        <v>84</v>
      </c>
      <c r="D88" s="19">
        <f>Calculator!$B$6-E88</f>
        <v>8434.1490887604323</v>
      </c>
      <c r="E88" s="20">
        <f>(E87-F87)*(1+(Calculator!$B$11*12)/12)</f>
        <v>1565.8509112395684</v>
      </c>
      <c r="F88" s="20">
        <f t="shared" si="1"/>
        <v>100</v>
      </c>
    </row>
    <row r="89" spans="3:6" x14ac:dyDescent="0.35">
      <c r="C89" s="2">
        <v>85</v>
      </c>
      <c r="D89" s="19">
        <f>Calculator!$B$6-E89</f>
        <v>8490.1735614232439</v>
      </c>
      <c r="E89" s="20">
        <f>(E88-F88)*(1+(Calculator!$B$11*12)/12)</f>
        <v>1509.8264385767554</v>
      </c>
      <c r="F89" s="20">
        <f t="shared" si="1"/>
        <v>100</v>
      </c>
    </row>
    <row r="90" spans="3:6" x14ac:dyDescent="0.35">
      <c r="C90" s="2">
        <v>86</v>
      </c>
      <c r="D90" s="19">
        <f>Calculator!$B$6-E90</f>
        <v>8547.8787682659422</v>
      </c>
      <c r="E90" s="20">
        <f>(E89-F89)*(1+(Calculator!$B$11*12)/12)</f>
        <v>1452.121231734058</v>
      </c>
      <c r="F90" s="20">
        <f t="shared" si="1"/>
        <v>100</v>
      </c>
    </row>
    <row r="91" spans="3:6" x14ac:dyDescent="0.35">
      <c r="C91" s="2">
        <v>87</v>
      </c>
      <c r="D91" s="19">
        <f>Calculator!$B$6-E91</f>
        <v>8607.3151313139206</v>
      </c>
      <c r="E91" s="20">
        <f>(E90-F90)*(1+(Calculator!$B$11*12)/12)</f>
        <v>1392.6848686860799</v>
      </c>
      <c r="F91" s="20">
        <f t="shared" si="1"/>
        <v>100</v>
      </c>
    </row>
    <row r="92" spans="3:6" x14ac:dyDescent="0.35">
      <c r="C92" s="2">
        <v>88</v>
      </c>
      <c r="D92" s="19">
        <f>Calculator!$B$6-E92</f>
        <v>8668.5345852533374</v>
      </c>
      <c r="E92" s="20">
        <f>(E91-F91)*(1+(Calculator!$B$11*12)/12)</f>
        <v>1331.4654147466624</v>
      </c>
      <c r="F92" s="20">
        <f t="shared" si="1"/>
        <v>100</v>
      </c>
    </row>
    <row r="93" spans="3:6" x14ac:dyDescent="0.35">
      <c r="C93" s="2">
        <v>89</v>
      </c>
      <c r="D93" s="19">
        <f>Calculator!$B$6-E93</f>
        <v>8731.5906228109379</v>
      </c>
      <c r="E93" s="20">
        <f>(E92-F92)*(1+(Calculator!$B$11*12)/12)</f>
        <v>1268.4093771890623</v>
      </c>
      <c r="F93" s="20">
        <f t="shared" si="1"/>
        <v>100</v>
      </c>
    </row>
    <row r="94" spans="3:6" x14ac:dyDescent="0.35">
      <c r="C94" s="2">
        <v>90</v>
      </c>
      <c r="D94" s="19">
        <f>Calculator!$B$6-E94</f>
        <v>8796.5383414952666</v>
      </c>
      <c r="E94" s="20">
        <f>(E93-F93)*(1+(Calculator!$B$11*12)/12)</f>
        <v>1203.4616585047343</v>
      </c>
      <c r="F94" s="20">
        <f t="shared" si="1"/>
        <v>100</v>
      </c>
    </row>
    <row r="95" spans="3:6" x14ac:dyDescent="0.35">
      <c r="C95" s="2">
        <v>91</v>
      </c>
      <c r="D95" s="19">
        <f>Calculator!$B$6-E95</f>
        <v>8863.4344917401231</v>
      </c>
      <c r="E95" s="20">
        <f>(E94-F94)*(1+(Calculator!$B$11*12)/12)</f>
        <v>1136.5655082598764</v>
      </c>
      <c r="F95" s="20">
        <f t="shared" si="1"/>
        <v>100</v>
      </c>
    </row>
    <row r="96" spans="3:6" x14ac:dyDescent="0.35">
      <c r="C96" s="2">
        <v>92</v>
      </c>
      <c r="D96" s="19">
        <f>Calculator!$B$6-E96</f>
        <v>8932.337526492327</v>
      </c>
      <c r="E96" s="20">
        <f>(E95-F95)*(1+(Calculator!$B$11*12)/12)</f>
        <v>1067.6624735076728</v>
      </c>
      <c r="F96" s="20">
        <f t="shared" si="1"/>
        <v>100</v>
      </c>
    </row>
    <row r="97" spans="3:6" x14ac:dyDescent="0.35">
      <c r="C97" s="2">
        <v>93</v>
      </c>
      <c r="D97" s="19">
        <f>Calculator!$B$6-E97</f>
        <v>9003.3076522870979</v>
      </c>
      <c r="E97" s="20">
        <f>(E96-F96)*(1+(Calculator!$B$11*12)/12)</f>
        <v>996.69234771290292</v>
      </c>
      <c r="F97" s="20">
        <f t="shared" si="1"/>
        <v>100</v>
      </c>
    </row>
    <row r="98" spans="3:6" x14ac:dyDescent="0.35">
      <c r="C98" s="2">
        <v>94</v>
      </c>
      <c r="D98" s="19">
        <f>Calculator!$B$6-E98</f>
        <v>9076.4068818557098</v>
      </c>
      <c r="E98" s="20">
        <f>(E97-F97)*(1+(Calculator!$B$11*12)/12)</f>
        <v>923.59311814428997</v>
      </c>
      <c r="F98" s="20">
        <f t="shared" si="1"/>
        <v>100</v>
      </c>
    </row>
    <row r="99" spans="3:6" x14ac:dyDescent="0.35">
      <c r="C99" s="2">
        <v>95</v>
      </c>
      <c r="D99" s="19">
        <f>Calculator!$B$6-E99</f>
        <v>9151.6990883113813</v>
      </c>
      <c r="E99" s="20">
        <f>(E98-F98)*(1+(Calculator!$B$11*12)/12)</f>
        <v>848.30091168861873</v>
      </c>
      <c r="F99" s="20">
        <f t="shared" si="1"/>
        <v>100</v>
      </c>
    </row>
    <row r="100" spans="3:6" x14ac:dyDescent="0.35">
      <c r="C100" s="2">
        <v>96</v>
      </c>
      <c r="D100" s="19">
        <f>Calculator!$B$6-E100</f>
        <v>9229.2500609607232</v>
      </c>
      <c r="E100" s="20">
        <f>(E99-F99)*(1+(Calculator!$B$11*12)/12)</f>
        <v>770.74993903927725</v>
      </c>
      <c r="F100" s="20">
        <f t="shared" si="1"/>
        <v>100</v>
      </c>
    </row>
    <row r="101" spans="3:6" x14ac:dyDescent="0.35">
      <c r="C101" s="2">
        <v>97</v>
      </c>
      <c r="D101" s="19">
        <f>Calculator!$B$6-E101</f>
        <v>9309.1275627895448</v>
      </c>
      <c r="E101" s="20">
        <f>(E100-F100)*(1+(Calculator!$B$11*12)/12)</f>
        <v>690.87243721045559</v>
      </c>
      <c r="F101" s="20">
        <f t="shared" si="1"/>
        <v>100</v>
      </c>
    </row>
    <row r="102" spans="3:6" x14ac:dyDescent="0.35">
      <c r="C102" s="2">
        <v>98</v>
      </c>
      <c r="D102" s="19">
        <f>Calculator!$B$6-E102</f>
        <v>9391.4013896732304</v>
      </c>
      <c r="E102" s="20">
        <f>(E101-F101)*(1+(Calculator!$B$11*12)/12)</f>
        <v>608.59861032676929</v>
      </c>
      <c r="F102" s="20">
        <f t="shared" si="1"/>
        <v>100</v>
      </c>
    </row>
    <row r="103" spans="3:6" x14ac:dyDescent="0.35">
      <c r="C103" s="2">
        <v>99</v>
      </c>
      <c r="D103" s="19">
        <f>Calculator!$B$6-E103</f>
        <v>9476.1434313634272</v>
      </c>
      <c r="E103" s="20">
        <f>(E102-F102)*(1+(Calculator!$B$11*12)/12)</f>
        <v>523.85656863657243</v>
      </c>
      <c r="F103" s="20">
        <f t="shared" si="1"/>
        <v>100</v>
      </c>
    </row>
    <row r="104" spans="3:6" x14ac:dyDescent="0.35">
      <c r="C104" s="2">
        <v>100</v>
      </c>
      <c r="D104" s="19">
        <f>Calculator!$B$6-E104</f>
        <v>9563.4277343043304</v>
      </c>
      <c r="E104" s="20">
        <f>(E103-F103)*(1+(Calculator!$B$11*12)/12)</f>
        <v>436.57226569566961</v>
      </c>
      <c r="F104" s="20">
        <f t="shared" si="1"/>
        <v>100</v>
      </c>
    </row>
    <row r="105" spans="3:6" x14ac:dyDescent="0.35">
      <c r="C105" s="2">
        <v>101</v>
      </c>
      <c r="D105" s="19">
        <f>Calculator!$B$6-E105</f>
        <v>9653.3305663334595</v>
      </c>
      <c r="E105" s="20">
        <f>(E104-F104)*(1+(Calculator!$B$11*12)/12)</f>
        <v>346.6694336665397</v>
      </c>
      <c r="F105" s="20">
        <f t="shared" si="1"/>
        <v>100</v>
      </c>
    </row>
    <row r="106" spans="3:6" x14ac:dyDescent="0.35">
      <c r="C106" s="2">
        <v>102</v>
      </c>
      <c r="D106" s="19">
        <f>Calculator!$B$6-E106</f>
        <v>9745.9304833234637</v>
      </c>
      <c r="E106" s="20">
        <f>(E105-F105)*(1+(Calculator!$B$11*12)/12)</f>
        <v>254.0695166765359</v>
      </c>
      <c r="F106" s="20">
        <f t="shared" si="1"/>
        <v>100</v>
      </c>
    </row>
    <row r="107" spans="3:6" x14ac:dyDescent="0.35">
      <c r="C107" s="2">
        <v>103</v>
      </c>
      <c r="D107" s="19">
        <f>Calculator!$B$6-E107</f>
        <v>9841.308397823168</v>
      </c>
      <c r="E107" s="20">
        <f>(E106-F106)*(1+(Calculator!$B$11*12)/12)</f>
        <v>158.69160217683199</v>
      </c>
      <c r="F107" s="20">
        <f t="shared" si="1"/>
        <v>100</v>
      </c>
    </row>
    <row r="108" spans="3:6" x14ac:dyDescent="0.35">
      <c r="C108" s="2">
        <v>104</v>
      </c>
      <c r="D108" s="19">
        <f>Calculator!$B$6-E108</f>
        <v>9939.5476497578638</v>
      </c>
      <c r="E108" s="20">
        <f>(E107-F107)*(1+(Calculator!$B$11*12)/12)</f>
        <v>60.452350242136951</v>
      </c>
      <c r="F108" s="20">
        <f t="shared" si="1"/>
        <v>100</v>
      </c>
    </row>
    <row r="109" spans="3:6" x14ac:dyDescent="0.35">
      <c r="C109" s="2">
        <v>105</v>
      </c>
      <c r="D109" s="19">
        <f>Calculator!$B$6-E109</f>
        <v>10040.734079250598</v>
      </c>
      <c r="E109" s="20">
        <f>(E108-F108)*(1+(Calculator!$B$11*12)/12)</f>
        <v>-40.734079250598938</v>
      </c>
      <c r="F109" s="20">
        <f t="shared" si="1"/>
        <v>100</v>
      </c>
    </row>
    <row r="110" spans="3:6" x14ac:dyDescent="0.35">
      <c r="C110" s="2">
        <v>106</v>
      </c>
      <c r="D110" s="19">
        <f>Calculator!$B$6-E110</f>
        <v>10144.956101628117</v>
      </c>
      <c r="E110" s="20">
        <f>(E109-F109)*(1+(Calculator!$B$11*12)/12)</f>
        <v>-144.9561016281169</v>
      </c>
      <c r="F110" s="20">
        <f t="shared" si="1"/>
        <v>100</v>
      </c>
    </row>
    <row r="111" spans="3:6" x14ac:dyDescent="0.35">
      <c r="C111" s="2">
        <v>107</v>
      </c>
      <c r="D111" s="19">
        <f>Calculator!$B$6-E111</f>
        <v>10252.30478467696</v>
      </c>
      <c r="E111" s="20">
        <f>(E110-F110)*(1+(Calculator!$B$11*12)/12)</f>
        <v>-252.30478467696042</v>
      </c>
      <c r="F111" s="20">
        <f t="shared" si="1"/>
        <v>100</v>
      </c>
    </row>
    <row r="112" spans="3:6" x14ac:dyDescent="0.35">
      <c r="C112" s="2">
        <v>108</v>
      </c>
      <c r="D112" s="19">
        <f>Calculator!$B$6-E112</f>
        <v>10362.87392821727</v>
      </c>
      <c r="E112" s="20">
        <f>(E111-F111)*(1+(Calculator!$B$11*12)/12)</f>
        <v>-362.87392821726922</v>
      </c>
      <c r="F112" s="20">
        <f t="shared" si="1"/>
        <v>100</v>
      </c>
    </row>
    <row r="113" spans="3:6" x14ac:dyDescent="0.35">
      <c r="C113" s="2">
        <v>109</v>
      </c>
      <c r="D113" s="19">
        <f>Calculator!$B$6-E113</f>
        <v>10476.760146063787</v>
      </c>
      <c r="E113" s="20">
        <f>(E112-F112)*(1+(Calculator!$B$11*12)/12)</f>
        <v>-476.76014606378732</v>
      </c>
      <c r="F113" s="20">
        <f t="shared" si="1"/>
        <v>100</v>
      </c>
    </row>
    <row r="114" spans="3:6" x14ac:dyDescent="0.35">
      <c r="C114" s="2">
        <v>110</v>
      </c>
      <c r="D114" s="19">
        <f>Calculator!$B$6-E114</f>
        <v>10594.062950445701</v>
      </c>
      <c r="E114" s="20">
        <f>(E113-F113)*(1+(Calculator!$B$11*12)/12)</f>
        <v>-594.06295044570095</v>
      </c>
      <c r="F114" s="20">
        <f t="shared" si="1"/>
        <v>100</v>
      </c>
    </row>
    <row r="115" spans="3:6" x14ac:dyDescent="0.35">
      <c r="C115" s="2">
        <v>111</v>
      </c>
      <c r="D115" s="19">
        <f>Calculator!$B$6-E115</f>
        <v>10714.884838959071</v>
      </c>
      <c r="E115" s="20">
        <f>(E114-F114)*(1+(Calculator!$B$11*12)/12)</f>
        <v>-714.884838959072</v>
      </c>
      <c r="F115" s="20">
        <f t="shared" si="1"/>
        <v>100</v>
      </c>
    </row>
    <row r="116" spans="3:6" x14ac:dyDescent="0.35">
      <c r="C116" s="2">
        <v>112</v>
      </c>
      <c r="D116" s="19">
        <f>Calculator!$B$6-E116</f>
        <v>10839.331384127845</v>
      </c>
      <c r="E116" s="20">
        <f>(E115-F115)*(1+(Calculator!$B$11*12)/12)</f>
        <v>-839.33138412784422</v>
      </c>
      <c r="F116" s="20">
        <f t="shared" si="1"/>
        <v>100</v>
      </c>
    </row>
    <row r="117" spans="3:6" x14ac:dyDescent="0.35">
      <c r="C117" s="2">
        <v>113</v>
      </c>
      <c r="D117" s="19">
        <f>Calculator!$B$6-E117</f>
        <v>10967.51132565168</v>
      </c>
      <c r="E117" s="20">
        <f>(E116-F116)*(1+(Calculator!$B$11*12)/12)</f>
        <v>-967.51132565167961</v>
      </c>
      <c r="F117" s="20">
        <f t="shared" si="1"/>
        <v>100</v>
      </c>
    </row>
    <row r="118" spans="3:6" x14ac:dyDescent="0.35">
      <c r="C118" s="2">
        <v>114</v>
      </c>
      <c r="D118" s="19">
        <f>Calculator!$B$6-E118</f>
        <v>11099.53666542123</v>
      </c>
      <c r="E118" s="20">
        <f>(E117-F117)*(1+(Calculator!$B$11*12)/12)</f>
        <v>-1099.5366654212301</v>
      </c>
      <c r="F118" s="20">
        <f t="shared" si="1"/>
        <v>100</v>
      </c>
    </row>
    <row r="119" spans="3:6" x14ac:dyDescent="0.35">
      <c r="C119" s="2">
        <v>115</v>
      </c>
      <c r="D119" s="19">
        <f>Calculator!$B$6-E119</f>
        <v>11235.522765383866</v>
      </c>
      <c r="E119" s="20">
        <f>(E118-F118)*(1+(Calculator!$B$11*12)/12)</f>
        <v>-1235.522765383867</v>
      </c>
      <c r="F119" s="20">
        <f t="shared" si="1"/>
        <v>100</v>
      </c>
    </row>
    <row r="120" spans="3:6" x14ac:dyDescent="0.35">
      <c r="C120" s="2">
        <v>116</v>
      </c>
      <c r="D120" s="19">
        <f>Calculator!$B$6-E120</f>
        <v>11375.588448345383</v>
      </c>
      <c r="E120" s="20">
        <f>(E119-F119)*(1+(Calculator!$B$11*12)/12)</f>
        <v>-1375.5884483453831</v>
      </c>
      <c r="F120" s="20">
        <f t="shared" si="1"/>
        <v>100</v>
      </c>
    </row>
    <row r="121" spans="3:6" x14ac:dyDescent="0.35">
      <c r="C121" s="2">
        <v>117</v>
      </c>
      <c r="D121" s="19">
        <f>Calculator!$B$6-E121</f>
        <v>11519.856101795744</v>
      </c>
      <c r="E121" s="20">
        <f>(E120-F120)*(1+(Calculator!$B$11*12)/12)</f>
        <v>-1519.8561017957445</v>
      </c>
      <c r="F121" s="20">
        <f t="shared" si="1"/>
        <v>100</v>
      </c>
    </row>
    <row r="122" spans="3:6" x14ac:dyDescent="0.35">
      <c r="C122" s="2">
        <v>118</v>
      </c>
      <c r="D122" s="19">
        <f>Calculator!$B$6-E122</f>
        <v>11668.451784849616</v>
      </c>
      <c r="E122" s="20">
        <f>(E121-F121)*(1+(Calculator!$B$11*12)/12)</f>
        <v>-1668.4517848496168</v>
      </c>
      <c r="F122" s="20">
        <f t="shared" si="1"/>
        <v>100</v>
      </c>
    </row>
    <row r="123" spans="3:6" x14ac:dyDescent="0.35">
      <c r="C123" s="2">
        <v>119</v>
      </c>
      <c r="D123" s="19">
        <f>Calculator!$B$6-E123</f>
        <v>11821.505338395105</v>
      </c>
      <c r="E123" s="20">
        <f>(E122-F122)*(1+(Calculator!$B$11*12)/12)</f>
        <v>-1821.5053383951054</v>
      </c>
      <c r="F123" s="20">
        <f t="shared" si="1"/>
        <v>100</v>
      </c>
    </row>
    <row r="124" spans="3:6" x14ac:dyDescent="0.35">
      <c r="C124" s="2">
        <v>120</v>
      </c>
      <c r="D124" s="19">
        <f>Calculator!$B$6-E124</f>
        <v>11979.150498546958</v>
      </c>
      <c r="E124" s="20">
        <f>(E123-F123)*(1+(Calculator!$B$11*12)/12)</f>
        <v>-1979.1504985469585</v>
      </c>
      <c r="F124" s="20">
        <f t="shared" si="1"/>
        <v>100</v>
      </c>
    </row>
    <row r="125" spans="3:6" x14ac:dyDescent="0.35">
      <c r="C125" s="2">
        <v>121</v>
      </c>
      <c r="D125" s="19">
        <f>Calculator!$B$6-E125</f>
        <v>12141.525013503368</v>
      </c>
      <c r="E125" s="20">
        <f>(E124-F124)*(1+(Calculator!$B$11*12)/12)</f>
        <v>-2141.5250135033671</v>
      </c>
      <c r="F125" s="20">
        <f t="shared" si="1"/>
        <v>100</v>
      </c>
    </row>
    <row r="126" spans="3:6" x14ac:dyDescent="0.35">
      <c r="C126" s="2">
        <v>122</v>
      </c>
      <c r="D126" s="19">
        <f>Calculator!$B$6-E126</f>
        <v>12308.770763908469</v>
      </c>
      <c r="E126" s="20">
        <f>(E125-F125)*(1+(Calculator!$B$11*12)/12)</f>
        <v>-2308.7707639084683</v>
      </c>
      <c r="F126" s="20">
        <f t="shared" si="1"/>
        <v>100</v>
      </c>
    </row>
    <row r="127" spans="3:6" x14ac:dyDescent="0.35">
      <c r="C127" s="2">
        <v>123</v>
      </c>
      <c r="D127" s="19">
        <f>Calculator!$B$6-E127</f>
        <v>12481.033886825722</v>
      </c>
      <c r="E127" s="20">
        <f>(E126-F126)*(1+(Calculator!$B$11*12)/12)</f>
        <v>-2481.0338868257222</v>
      </c>
      <c r="F127" s="20">
        <f t="shared" si="1"/>
        <v>100</v>
      </c>
    </row>
    <row r="128" spans="3:6" x14ac:dyDescent="0.35">
      <c r="C128" s="2">
        <v>124</v>
      </c>
      <c r="D128" s="19">
        <f>Calculator!$B$6-E128</f>
        <v>12658.464903430493</v>
      </c>
      <c r="E128" s="20">
        <f>(E127-F127)*(1+(Calculator!$B$11*12)/12)</f>
        <v>-2658.4649034304939</v>
      </c>
      <c r="F128" s="20">
        <f t="shared" si="1"/>
        <v>100</v>
      </c>
    </row>
    <row r="129" spans="3:6" x14ac:dyDescent="0.35">
      <c r="C129" s="2">
        <v>125</v>
      </c>
      <c r="D129" s="19">
        <f>Calculator!$B$6-E129</f>
        <v>12841.218850533409</v>
      </c>
      <c r="E129" s="20">
        <f>(E128-F128)*(1+(Calculator!$B$11*12)/12)</f>
        <v>-2841.2188505334088</v>
      </c>
      <c r="F129" s="20">
        <f t="shared" si="1"/>
        <v>100</v>
      </c>
    </row>
    <row r="130" spans="3:6" x14ac:dyDescent="0.35">
      <c r="C130" s="2">
        <v>126</v>
      </c>
      <c r="D130" s="19">
        <f>Calculator!$B$6-E130</f>
        <v>13029.455416049412</v>
      </c>
      <c r="E130" s="20">
        <f>(E129-F129)*(1+(Calculator!$B$11*12)/12)</f>
        <v>-3029.4554160494113</v>
      </c>
      <c r="F130" s="20">
        <f t="shared" si="1"/>
        <v>100</v>
      </c>
    </row>
    <row r="131" spans="3:6" x14ac:dyDescent="0.35">
      <c r="C131" s="2">
        <v>127</v>
      </c>
      <c r="D131" s="19">
        <f>Calculator!$B$6-E131</f>
        <v>13223.339078530895</v>
      </c>
      <c r="E131" s="20">
        <f>(E130-F130)*(1+(Calculator!$B$11*12)/12)</f>
        <v>-3223.3390785308939</v>
      </c>
      <c r="F131" s="20">
        <f t="shared" si="1"/>
        <v>100</v>
      </c>
    </row>
    <row r="132" spans="3:6" x14ac:dyDescent="0.35">
      <c r="C132" s="2">
        <v>128</v>
      </c>
      <c r="D132" s="19">
        <f>Calculator!$B$6-E132</f>
        <v>13423.039250886821</v>
      </c>
      <c r="E132" s="20">
        <f>(E131-F131)*(1+(Calculator!$B$11*12)/12)</f>
        <v>-3423.0392508868208</v>
      </c>
      <c r="F132" s="20">
        <f t="shared" si="1"/>
        <v>100</v>
      </c>
    </row>
    <row r="133" spans="3:6" x14ac:dyDescent="0.35">
      <c r="C133" s="2">
        <v>129</v>
      </c>
      <c r="D133" s="19">
        <f>Calculator!$B$6-E133</f>
        <v>13628.730428413426</v>
      </c>
      <c r="E133" s="20">
        <f>(E132-F132)*(1+(Calculator!$B$11*12)/12)</f>
        <v>-3628.7304284134257</v>
      </c>
      <c r="F133" s="20">
        <f t="shared" si="1"/>
        <v>100</v>
      </c>
    </row>
    <row r="134" spans="3:6" x14ac:dyDescent="0.35">
      <c r="C134" s="2">
        <v>130</v>
      </c>
      <c r="D134" s="19">
        <f>Calculator!$B$6-E134</f>
        <v>13840.592341265829</v>
      </c>
      <c r="E134" s="20">
        <f>(E133-F133)*(1+(Calculator!$B$11*12)/12)</f>
        <v>-3840.5923412658285</v>
      </c>
      <c r="F134" s="20">
        <f t="shared" si="1"/>
        <v>100</v>
      </c>
    </row>
    <row r="135" spans="3:6" x14ac:dyDescent="0.35">
      <c r="C135" s="2">
        <v>131</v>
      </c>
      <c r="D135" s="19">
        <f>Calculator!$B$6-E135</f>
        <v>14058.810111503804</v>
      </c>
      <c r="E135" s="20">
        <f>(E134-F134)*(1+(Calculator!$B$11*12)/12)</f>
        <v>-4058.8101115038035</v>
      </c>
      <c r="F135" s="20">
        <f t="shared" ref="F135:F198" si="2">IF(E135*$I$3&gt;100,E135*$I$3,100)</f>
        <v>100</v>
      </c>
    </row>
    <row r="136" spans="3:6" x14ac:dyDescent="0.35">
      <c r="C136" s="2">
        <v>132</v>
      </c>
      <c r="D136" s="19">
        <f>Calculator!$B$6-E136</f>
        <v>14283.574414848918</v>
      </c>
      <c r="E136" s="20">
        <f>(E135-F135)*(1+(Calculator!$B$11*12)/12)</f>
        <v>-4283.5744148489175</v>
      </c>
      <c r="F136" s="20">
        <f t="shared" si="2"/>
        <v>100</v>
      </c>
    </row>
    <row r="137" spans="3:6" x14ac:dyDescent="0.35">
      <c r="C137" s="2">
        <v>133</v>
      </c>
      <c r="D137" s="19">
        <f>Calculator!$B$6-E137</f>
        <v>14515.081647294384</v>
      </c>
      <c r="E137" s="20">
        <f>(E136-F136)*(1+(Calculator!$B$11*12)/12)</f>
        <v>-4515.0816472943852</v>
      </c>
      <c r="F137" s="20">
        <f t="shared" si="2"/>
        <v>100</v>
      </c>
    </row>
    <row r="138" spans="3:6" x14ac:dyDescent="0.35">
      <c r="C138" s="2">
        <v>134</v>
      </c>
      <c r="D138" s="19">
        <f>Calculator!$B$6-E138</f>
        <v>14753.534096713218</v>
      </c>
      <c r="E138" s="20">
        <f>(E137-F137)*(1+(Calculator!$B$11*12)/12)</f>
        <v>-4753.534096713217</v>
      </c>
      <c r="F138" s="20">
        <f t="shared" si="2"/>
        <v>100</v>
      </c>
    </row>
    <row r="139" spans="3:6" x14ac:dyDescent="0.35">
      <c r="C139" s="2">
        <v>135</v>
      </c>
      <c r="D139" s="19">
        <f>Calculator!$B$6-E139</f>
        <v>14999.140119614614</v>
      </c>
      <c r="E139" s="20">
        <f>(E138-F138)*(1+(Calculator!$B$11*12)/12)</f>
        <v>-4999.1401196146135</v>
      </c>
      <c r="F139" s="20">
        <f t="shared" si="2"/>
        <v>100</v>
      </c>
    </row>
    <row r="140" spans="3:6" x14ac:dyDescent="0.35">
      <c r="C140" s="2">
        <v>136</v>
      </c>
      <c r="D140" s="19">
        <f>Calculator!$B$6-E140</f>
        <v>15252.114323203052</v>
      </c>
      <c r="E140" s="20">
        <f>(E139-F139)*(1+(Calculator!$B$11*12)/12)</f>
        <v>-5252.1143232030518</v>
      </c>
      <c r="F140" s="20">
        <f t="shared" si="2"/>
        <v>100</v>
      </c>
    </row>
    <row r="141" spans="3:6" x14ac:dyDescent="0.35">
      <c r="C141" s="2">
        <v>137</v>
      </c>
      <c r="D141" s="19">
        <f>Calculator!$B$6-E141</f>
        <v>15512.677752899144</v>
      </c>
      <c r="E141" s="20">
        <f>(E140-F140)*(1+(Calculator!$B$11*12)/12)</f>
        <v>-5512.6777528991433</v>
      </c>
      <c r="F141" s="20">
        <f t="shared" si="2"/>
        <v>100</v>
      </c>
    </row>
    <row r="142" spans="3:6" x14ac:dyDescent="0.35">
      <c r="C142" s="2">
        <v>138</v>
      </c>
      <c r="D142" s="19">
        <f>Calculator!$B$6-E142</f>
        <v>15781.058085486118</v>
      </c>
      <c r="E142" s="20">
        <f>(E141-F141)*(1+(Calculator!$B$11*12)/12)</f>
        <v>-5781.0580854861182</v>
      </c>
      <c r="F142" s="20">
        <f t="shared" si="2"/>
        <v>100</v>
      </c>
    </row>
    <row r="143" spans="3:6" x14ac:dyDescent="0.35">
      <c r="C143" s="2">
        <v>139</v>
      </c>
      <c r="D143" s="19">
        <f>Calculator!$B$6-E143</f>
        <v>16057.489828050702</v>
      </c>
      <c r="E143" s="20">
        <f>(E142-F142)*(1+(Calculator!$B$11*12)/12)</f>
        <v>-6057.4898280507023</v>
      </c>
      <c r="F143" s="20">
        <f t="shared" si="2"/>
        <v>100</v>
      </c>
    </row>
    <row r="144" spans="3:6" x14ac:dyDescent="0.35">
      <c r="C144" s="2">
        <v>140</v>
      </c>
      <c r="D144" s="19">
        <f>Calculator!$B$6-E144</f>
        <v>16342.214522892224</v>
      </c>
      <c r="E144" s="20">
        <f>(E143-F143)*(1+(Calculator!$B$11*12)/12)</f>
        <v>-6342.2145228922236</v>
      </c>
      <c r="F144" s="20">
        <f t="shared" si="2"/>
        <v>100</v>
      </c>
    </row>
    <row r="145" spans="3:6" x14ac:dyDescent="0.35">
      <c r="C145" s="2">
        <v>141</v>
      </c>
      <c r="D145" s="19">
        <f>Calculator!$B$6-E145</f>
        <v>16635.480958578992</v>
      </c>
      <c r="E145" s="20">
        <f>(E144-F144)*(1+(Calculator!$B$11*12)/12)</f>
        <v>-6635.4809585789908</v>
      </c>
      <c r="F145" s="20">
        <f t="shared" si="2"/>
        <v>100</v>
      </c>
    </row>
    <row r="146" spans="3:6" x14ac:dyDescent="0.35">
      <c r="C146" s="2">
        <v>142</v>
      </c>
      <c r="D146" s="19">
        <f>Calculator!$B$6-E146</f>
        <v>16937.545387336359</v>
      </c>
      <c r="E146" s="20">
        <f>(E145-F145)*(1+(Calculator!$B$11*12)/12)</f>
        <v>-6937.5453873363604</v>
      </c>
      <c r="F146" s="20">
        <f t="shared" si="2"/>
        <v>100</v>
      </c>
    </row>
    <row r="147" spans="3:6" x14ac:dyDescent="0.35">
      <c r="C147" s="2">
        <v>143</v>
      </c>
      <c r="D147" s="19">
        <f>Calculator!$B$6-E147</f>
        <v>17248.671748956451</v>
      </c>
      <c r="E147" s="20">
        <f>(E146-F146)*(1+(Calculator!$B$11*12)/12)</f>
        <v>-7248.6717489564517</v>
      </c>
      <c r="F147" s="20">
        <f t="shared" si="2"/>
        <v>100</v>
      </c>
    </row>
    <row r="148" spans="3:6" x14ac:dyDescent="0.35">
      <c r="C148" s="2">
        <v>144</v>
      </c>
      <c r="D148" s="19">
        <f>Calculator!$B$6-E148</f>
        <v>17569.131901425146</v>
      </c>
      <c r="E148" s="20">
        <f>(E147-F147)*(1+(Calculator!$B$11*12)/12)</f>
        <v>-7569.1319014251458</v>
      </c>
      <c r="F148" s="20">
        <f t="shared" si="2"/>
        <v>100</v>
      </c>
    </row>
    <row r="149" spans="3:6" x14ac:dyDescent="0.35">
      <c r="C149" s="2">
        <v>145</v>
      </c>
      <c r="D149" s="19">
        <f>Calculator!$B$6-E149</f>
        <v>17899.2058584679</v>
      </c>
      <c r="E149" s="20">
        <f>(E148-F148)*(1+(Calculator!$B$11*12)/12)</f>
        <v>-7899.2058584679007</v>
      </c>
      <c r="F149" s="20">
        <f t="shared" si="2"/>
        <v>100</v>
      </c>
    </row>
    <row r="150" spans="3:6" x14ac:dyDescent="0.35">
      <c r="C150" s="2">
        <v>146</v>
      </c>
      <c r="D150" s="19">
        <f>Calculator!$B$6-E150</f>
        <v>18239.182034221936</v>
      </c>
      <c r="E150" s="20">
        <f>(E149-F149)*(1+(Calculator!$B$11*12)/12)</f>
        <v>-8239.182034221938</v>
      </c>
      <c r="F150" s="20">
        <f t="shared" si="2"/>
        <v>100</v>
      </c>
    </row>
    <row r="151" spans="3:6" x14ac:dyDescent="0.35">
      <c r="C151" s="2">
        <v>147</v>
      </c>
      <c r="D151" s="19">
        <f>Calculator!$B$6-E151</f>
        <v>18589.357495248594</v>
      </c>
      <c r="E151" s="20">
        <f>(E150-F150)*(1+(Calculator!$B$11*12)/12)</f>
        <v>-8589.357495248596</v>
      </c>
      <c r="F151" s="20">
        <f t="shared" si="2"/>
        <v>100</v>
      </c>
    </row>
    <row r="152" spans="3:6" x14ac:dyDescent="0.35">
      <c r="C152" s="2">
        <v>148</v>
      </c>
      <c r="D152" s="19">
        <f>Calculator!$B$6-E152</f>
        <v>18950.038220106057</v>
      </c>
      <c r="E152" s="20">
        <f>(E151-F151)*(1+(Calculator!$B$11*12)/12)</f>
        <v>-8950.0382201060547</v>
      </c>
      <c r="F152" s="20">
        <f t="shared" si="2"/>
        <v>100</v>
      </c>
    </row>
    <row r="153" spans="3:6" x14ac:dyDescent="0.35">
      <c r="C153" s="2">
        <v>149</v>
      </c>
      <c r="D153" s="19">
        <f>Calculator!$B$6-E153</f>
        <v>19321.539366709236</v>
      </c>
      <c r="E153" s="20">
        <f>(E152-F152)*(1+(Calculator!$B$11*12)/12)</f>
        <v>-9321.5393667092358</v>
      </c>
      <c r="F153" s="20">
        <f t="shared" si="2"/>
        <v>100</v>
      </c>
    </row>
    <row r="154" spans="3:6" x14ac:dyDescent="0.35">
      <c r="C154" s="2">
        <v>150</v>
      </c>
      <c r="D154" s="19">
        <f>Calculator!$B$6-E154</f>
        <v>19704.185547710513</v>
      </c>
      <c r="E154" s="20">
        <f>(E153-F153)*(1+(Calculator!$B$11*12)/12)</f>
        <v>-9704.1855477105128</v>
      </c>
      <c r="F154" s="20">
        <f t="shared" si="2"/>
        <v>100</v>
      </c>
    </row>
    <row r="155" spans="3:6" x14ac:dyDescent="0.35">
      <c r="C155" s="2">
        <v>151</v>
      </c>
      <c r="D155" s="19">
        <f>Calculator!$B$6-E155</f>
        <v>20098.311114141827</v>
      </c>
      <c r="E155" s="20">
        <f>(E154-F154)*(1+(Calculator!$B$11*12)/12)</f>
        <v>-10098.311114141829</v>
      </c>
      <c r="F155" s="20">
        <f t="shared" si="2"/>
        <v>100</v>
      </c>
    </row>
    <row r="156" spans="3:6" x14ac:dyDescent="0.35">
      <c r="C156" s="2">
        <v>152</v>
      </c>
      <c r="D156" s="19">
        <f>Calculator!$B$6-E156</f>
        <v>20504.260447566085</v>
      </c>
      <c r="E156" s="20">
        <f>(E155-F155)*(1+(Calculator!$B$11*12)/12)</f>
        <v>-10504.260447566083</v>
      </c>
      <c r="F156" s="20">
        <f t="shared" si="2"/>
        <v>100</v>
      </c>
    </row>
    <row r="157" spans="3:6" x14ac:dyDescent="0.35">
      <c r="C157" s="2">
        <v>153</v>
      </c>
      <c r="D157" s="19">
        <f>Calculator!$B$6-E157</f>
        <v>20922.388260993066</v>
      </c>
      <c r="E157" s="20">
        <f>(E156-F156)*(1+(Calculator!$B$11*12)/12)</f>
        <v>-10922.388260993066</v>
      </c>
      <c r="F157" s="20">
        <f t="shared" si="2"/>
        <v>100</v>
      </c>
    </row>
    <row r="158" spans="3:6" x14ac:dyDescent="0.35">
      <c r="C158" s="2">
        <v>154</v>
      </c>
      <c r="D158" s="19">
        <f>Calculator!$B$6-E158</f>
        <v>21353.059908822859</v>
      </c>
      <c r="E158" s="20">
        <f>(E157-F157)*(1+(Calculator!$B$11*12)/12)</f>
        <v>-11353.059908822859</v>
      </c>
      <c r="F158" s="20">
        <f t="shared" si="2"/>
        <v>100</v>
      </c>
    </row>
    <row r="159" spans="3:6" x14ac:dyDescent="0.35">
      <c r="C159" s="2">
        <v>155</v>
      </c>
      <c r="D159" s="19">
        <f>Calculator!$B$6-E159</f>
        <v>21796.651706087545</v>
      </c>
      <c r="E159" s="20">
        <f>(E158-F158)*(1+(Calculator!$B$11*12)/12)</f>
        <v>-11796.651706087545</v>
      </c>
      <c r="F159" s="20">
        <f t="shared" si="2"/>
        <v>100</v>
      </c>
    </row>
    <row r="160" spans="3:6" x14ac:dyDescent="0.35">
      <c r="C160" s="2">
        <v>156</v>
      </c>
      <c r="D160" s="19">
        <f>Calculator!$B$6-E160</f>
        <v>22253.55125727017</v>
      </c>
      <c r="E160" s="20">
        <f>(E159-F159)*(1+(Calculator!$B$11*12)/12)</f>
        <v>-12253.551257270172</v>
      </c>
      <c r="F160" s="20">
        <f t="shared" si="2"/>
        <v>100</v>
      </c>
    </row>
    <row r="161" spans="3:6" x14ac:dyDescent="0.35">
      <c r="C161" s="2">
        <v>157</v>
      </c>
      <c r="D161" s="19">
        <f>Calculator!$B$6-E161</f>
        <v>22724.157794988278</v>
      </c>
      <c r="E161" s="20">
        <f>(E160-F160)*(1+(Calculator!$B$11*12)/12)</f>
        <v>-12724.157794988278</v>
      </c>
      <c r="F161" s="20">
        <f t="shared" si="2"/>
        <v>100</v>
      </c>
    </row>
    <row r="162" spans="3:6" x14ac:dyDescent="0.35">
      <c r="C162" s="2">
        <v>158</v>
      </c>
      <c r="D162" s="19">
        <f>Calculator!$B$6-E162</f>
        <v>23208.882528837927</v>
      </c>
      <c r="E162" s="20">
        <f>(E161-F161)*(1+(Calculator!$B$11*12)/12)</f>
        <v>-13208.882528837927</v>
      </c>
      <c r="F162" s="20">
        <f t="shared" si="2"/>
        <v>100</v>
      </c>
    </row>
    <row r="163" spans="3:6" x14ac:dyDescent="0.35">
      <c r="C163" s="2">
        <v>159</v>
      </c>
      <c r="D163" s="19">
        <f>Calculator!$B$6-E163</f>
        <v>23708.149004703067</v>
      </c>
      <c r="E163" s="20">
        <f>(E162-F162)*(1+(Calculator!$B$11*12)/12)</f>
        <v>-13708.149004703066</v>
      </c>
      <c r="F163" s="20">
        <f t="shared" si="2"/>
        <v>100</v>
      </c>
    </row>
    <row r="164" spans="3:6" x14ac:dyDescent="0.35">
      <c r="C164" s="2">
        <v>160</v>
      </c>
      <c r="D164" s="19">
        <f>Calculator!$B$6-E164</f>
        <v>24222.393474844161</v>
      </c>
      <c r="E164" s="20">
        <f>(E163-F163)*(1+(Calculator!$B$11*12)/12)</f>
        <v>-14222.393474844159</v>
      </c>
      <c r="F164" s="20">
        <f t="shared" si="2"/>
        <v>100</v>
      </c>
    </row>
    <row r="165" spans="3:6" x14ac:dyDescent="0.35">
      <c r="C165" s="2">
        <v>161</v>
      </c>
      <c r="D165" s="19">
        <f>Calculator!$B$6-E165</f>
        <v>24752.065279089482</v>
      </c>
      <c r="E165" s="20">
        <f>(E164-F164)*(1+(Calculator!$B$11*12)/12)</f>
        <v>-14752.065279089484</v>
      </c>
      <c r="F165" s="20">
        <f t="shared" si="2"/>
        <v>100</v>
      </c>
    </row>
    <row r="166" spans="3:6" x14ac:dyDescent="0.35">
      <c r="C166" s="2">
        <v>162</v>
      </c>
      <c r="D166" s="19">
        <f>Calculator!$B$6-E166</f>
        <v>25297.627237462169</v>
      </c>
      <c r="E166" s="20">
        <f>(E165-F165)*(1+(Calculator!$B$11*12)/12)</f>
        <v>-15297.627237462169</v>
      </c>
      <c r="F166" s="20">
        <f t="shared" si="2"/>
        <v>100</v>
      </c>
    </row>
    <row r="167" spans="3:6" x14ac:dyDescent="0.35">
      <c r="C167" s="2">
        <v>163</v>
      </c>
      <c r="D167" s="19">
        <f>Calculator!$B$6-E167</f>
        <v>25859.556054586035</v>
      </c>
      <c r="E167" s="20">
        <f>(E166-F166)*(1+(Calculator!$B$11*12)/12)</f>
        <v>-15859.556054586035</v>
      </c>
      <c r="F167" s="20">
        <f t="shared" si="2"/>
        <v>100</v>
      </c>
    </row>
    <row r="168" spans="3:6" x14ac:dyDescent="0.35">
      <c r="C168" s="2">
        <v>164</v>
      </c>
      <c r="D168" s="19">
        <f>Calculator!$B$6-E168</f>
        <v>26438.342736223618</v>
      </c>
      <c r="E168" s="20">
        <f>(E167-F167)*(1+(Calculator!$B$11*12)/12)</f>
        <v>-16438.342736223618</v>
      </c>
      <c r="F168" s="20">
        <f t="shared" si="2"/>
        <v>100</v>
      </c>
    </row>
    <row r="169" spans="3:6" x14ac:dyDescent="0.35">
      <c r="C169" s="2">
        <v>165</v>
      </c>
      <c r="D169" s="19">
        <f>Calculator!$B$6-E169</f>
        <v>27034.493018310328</v>
      </c>
      <c r="E169" s="20">
        <f>(E168-F168)*(1+(Calculator!$B$11*12)/12)</f>
        <v>-17034.493018310328</v>
      </c>
      <c r="F169" s="20">
        <f t="shared" si="2"/>
        <v>100</v>
      </c>
    </row>
    <row r="170" spans="3:6" x14ac:dyDescent="0.35">
      <c r="C170" s="2">
        <v>166</v>
      </c>
      <c r="D170" s="19">
        <f>Calculator!$B$6-E170</f>
        <v>27648.527808859639</v>
      </c>
      <c r="E170" s="20">
        <f>(E169-F169)*(1+(Calculator!$B$11*12)/12)</f>
        <v>-17648.527808859639</v>
      </c>
      <c r="F170" s="20">
        <f t="shared" si="2"/>
        <v>100</v>
      </c>
    </row>
    <row r="171" spans="3:6" x14ac:dyDescent="0.35">
      <c r="C171" s="2">
        <v>167</v>
      </c>
      <c r="D171" s="19">
        <f>Calculator!$B$6-E171</f>
        <v>28280.98364312543</v>
      </c>
      <c r="E171" s="20">
        <f>(E170-F170)*(1+(Calculator!$B$11*12)/12)</f>
        <v>-18280.98364312543</v>
      </c>
      <c r="F171" s="20">
        <f t="shared" si="2"/>
        <v>100</v>
      </c>
    </row>
    <row r="172" spans="3:6" x14ac:dyDescent="0.35">
      <c r="C172" s="2">
        <v>168</v>
      </c>
      <c r="D172" s="19">
        <f>Calculator!$B$6-E172</f>
        <v>28932.413152419194</v>
      </c>
      <c r="E172" s="20">
        <f>(E171-F171)*(1+(Calculator!$B$11*12)/12)</f>
        <v>-18932.413152419194</v>
      </c>
      <c r="F172" s="20">
        <f t="shared" si="2"/>
        <v>100</v>
      </c>
    </row>
    <row r="173" spans="3:6" x14ac:dyDescent="0.35">
      <c r="C173" s="2">
        <v>169</v>
      </c>
      <c r="D173" s="19">
        <f>Calculator!$B$6-E173</f>
        <v>29603.385546991769</v>
      </c>
      <c r="E173" s="20">
        <f>(E172-F172)*(1+(Calculator!$B$11*12)/12)</f>
        <v>-19603.385546991769</v>
      </c>
      <c r="F173" s="20">
        <f t="shared" si="2"/>
        <v>100</v>
      </c>
    </row>
    <row r="174" spans="3:6" x14ac:dyDescent="0.35">
      <c r="C174" s="2">
        <v>170</v>
      </c>
      <c r="D174" s="19">
        <f>Calculator!$B$6-E174</f>
        <v>30294.487113401523</v>
      </c>
      <c r="E174" s="20">
        <f>(E173-F173)*(1+(Calculator!$B$11*12)/12)</f>
        <v>-20294.487113401523</v>
      </c>
      <c r="F174" s="20">
        <f t="shared" si="2"/>
        <v>100</v>
      </c>
    </row>
    <row r="175" spans="3:6" x14ac:dyDescent="0.35">
      <c r="C175" s="2">
        <v>171</v>
      </c>
      <c r="D175" s="19">
        <f>Calculator!$B$6-E175</f>
        <v>31006.32172680357</v>
      </c>
      <c r="E175" s="20">
        <f>(E174-F174)*(1+(Calculator!$B$11*12)/12)</f>
        <v>-21006.32172680357</v>
      </c>
      <c r="F175" s="20">
        <f t="shared" si="2"/>
        <v>100</v>
      </c>
    </row>
    <row r="176" spans="3:6" x14ac:dyDescent="0.35">
      <c r="C176" s="2">
        <v>172</v>
      </c>
      <c r="D176" s="19">
        <f>Calculator!$B$6-E176</f>
        <v>31739.511378607676</v>
      </c>
      <c r="E176" s="20">
        <f>(E175-F175)*(1+(Calculator!$B$11*12)/12)</f>
        <v>-21739.511378607676</v>
      </c>
      <c r="F176" s="20">
        <f t="shared" si="2"/>
        <v>100</v>
      </c>
    </row>
    <row r="177" spans="3:6" x14ac:dyDescent="0.35">
      <c r="C177" s="2">
        <v>173</v>
      </c>
      <c r="D177" s="19">
        <f>Calculator!$B$6-E177</f>
        <v>32494.696719965908</v>
      </c>
      <c r="E177" s="20">
        <f>(E176-F176)*(1+(Calculator!$B$11*12)/12)</f>
        <v>-22494.696719965908</v>
      </c>
      <c r="F177" s="20">
        <f t="shared" si="2"/>
        <v>100</v>
      </c>
    </row>
    <row r="178" spans="3:6" x14ac:dyDescent="0.35">
      <c r="C178" s="2">
        <v>174</v>
      </c>
      <c r="D178" s="19">
        <f>Calculator!$B$6-E178</f>
        <v>33272.537621564887</v>
      </c>
      <c r="E178" s="20">
        <f>(E177-F177)*(1+(Calculator!$B$11*12)/12)</f>
        <v>-23272.537621564887</v>
      </c>
      <c r="F178" s="20">
        <f t="shared" si="2"/>
        <v>100</v>
      </c>
    </row>
    <row r="179" spans="3:6" x14ac:dyDescent="0.35">
      <c r="C179" s="2">
        <v>175</v>
      </c>
      <c r="D179" s="19">
        <f>Calculator!$B$6-E179</f>
        <v>34073.713750211835</v>
      </c>
      <c r="E179" s="20">
        <f>(E178-F178)*(1+(Calculator!$B$11*12)/12)</f>
        <v>-24073.713750211835</v>
      </c>
      <c r="F179" s="20">
        <f t="shared" si="2"/>
        <v>100</v>
      </c>
    </row>
    <row r="180" spans="3:6" x14ac:dyDescent="0.35">
      <c r="C180" s="2">
        <v>176</v>
      </c>
      <c r="D180" s="19">
        <f>Calculator!$B$6-E180</f>
        <v>34898.925162718195</v>
      </c>
      <c r="E180" s="20">
        <f>(E179-F179)*(1+(Calculator!$B$11*12)/12)</f>
        <v>-24898.925162718191</v>
      </c>
      <c r="F180" s="20">
        <f t="shared" si="2"/>
        <v>100</v>
      </c>
    </row>
    <row r="181" spans="3:6" x14ac:dyDescent="0.35">
      <c r="C181" s="2">
        <v>177</v>
      </c>
      <c r="D181" s="19">
        <f>Calculator!$B$6-E181</f>
        <v>35748.892917599733</v>
      </c>
      <c r="E181" s="20">
        <f>(E180-F180)*(1+(Calculator!$B$11*12)/12)</f>
        <v>-25748.892917599736</v>
      </c>
      <c r="F181" s="20">
        <f t="shared" si="2"/>
        <v>100</v>
      </c>
    </row>
    <row r="182" spans="3:6" x14ac:dyDescent="0.35">
      <c r="C182" s="2">
        <v>178</v>
      </c>
      <c r="D182" s="19">
        <f>Calculator!$B$6-E182</f>
        <v>36624.359705127732</v>
      </c>
      <c r="E182" s="20">
        <f>(E181-F181)*(1+(Calculator!$B$11*12)/12)</f>
        <v>-26624.359705127728</v>
      </c>
      <c r="F182" s="20">
        <f t="shared" si="2"/>
        <v>100</v>
      </c>
    </row>
    <row r="183" spans="3:6" x14ac:dyDescent="0.35">
      <c r="C183" s="2">
        <v>179</v>
      </c>
      <c r="D183" s="19">
        <f>Calculator!$B$6-E183</f>
        <v>37526.090496281562</v>
      </c>
      <c r="E183" s="20">
        <f>(E182-F182)*(1+(Calculator!$B$11*12)/12)</f>
        <v>-27526.090496281562</v>
      </c>
      <c r="F183" s="20">
        <f t="shared" si="2"/>
        <v>100</v>
      </c>
    </row>
    <row r="184" spans="3:6" x14ac:dyDescent="0.35">
      <c r="C184" s="2">
        <v>180</v>
      </c>
      <c r="D184" s="19">
        <f>Calculator!$B$6-E184</f>
        <v>38454.873211170008</v>
      </c>
      <c r="E184" s="20">
        <f>(E183-F183)*(1+(Calculator!$B$11*12)/12)</f>
        <v>-28454.873211170008</v>
      </c>
      <c r="F184" s="20">
        <f t="shared" si="2"/>
        <v>100</v>
      </c>
    </row>
    <row r="185" spans="3:6" x14ac:dyDescent="0.35">
      <c r="C185" s="2">
        <v>181</v>
      </c>
      <c r="D185" s="19">
        <f>Calculator!$B$6-E185</f>
        <v>39411.519407505111</v>
      </c>
      <c r="E185" s="20">
        <f>(E184-F184)*(1+(Calculator!$B$11*12)/12)</f>
        <v>-29411.519407505108</v>
      </c>
      <c r="F185" s="20">
        <f t="shared" si="2"/>
        <v>100</v>
      </c>
    </row>
    <row r="186" spans="3:6" x14ac:dyDescent="0.35">
      <c r="C186" s="2">
        <v>182</v>
      </c>
      <c r="D186" s="19">
        <f>Calculator!$B$6-E186</f>
        <v>40396.86498973026</v>
      </c>
      <c r="E186" s="20">
        <f>(E185-F185)*(1+(Calculator!$B$11*12)/12)</f>
        <v>-30396.86498973026</v>
      </c>
      <c r="F186" s="20">
        <f t="shared" si="2"/>
        <v>100</v>
      </c>
    </row>
    <row r="187" spans="3:6" x14ac:dyDescent="0.35">
      <c r="C187" s="2">
        <v>183</v>
      </c>
      <c r="D187" s="19">
        <f>Calculator!$B$6-E187</f>
        <v>41411.770939422167</v>
      </c>
      <c r="E187" s="20">
        <f>(E186-F186)*(1+(Calculator!$B$11*12)/12)</f>
        <v>-31411.770939422167</v>
      </c>
      <c r="F187" s="20">
        <f t="shared" si="2"/>
        <v>100</v>
      </c>
    </row>
    <row r="188" spans="3:6" x14ac:dyDescent="0.35">
      <c r="C188" s="2">
        <v>184</v>
      </c>
      <c r="D188" s="19">
        <f>Calculator!$B$6-E188</f>
        <v>42457.124067604833</v>
      </c>
      <c r="E188" s="20">
        <f>(E187-F187)*(1+(Calculator!$B$11*12)/12)</f>
        <v>-32457.124067604833</v>
      </c>
      <c r="F188" s="20">
        <f t="shared" si="2"/>
        <v>100</v>
      </c>
    </row>
    <row r="189" spans="3:6" x14ac:dyDescent="0.35">
      <c r="C189" s="2">
        <v>185</v>
      </c>
      <c r="D189" s="19">
        <f>Calculator!$B$6-E189</f>
        <v>43533.837789632977</v>
      </c>
      <c r="E189" s="20">
        <f>(E188-F188)*(1+(Calculator!$B$11*12)/12)</f>
        <v>-33533.837789632977</v>
      </c>
      <c r="F189" s="20">
        <f t="shared" si="2"/>
        <v>100</v>
      </c>
    </row>
    <row r="190" spans="3:6" x14ac:dyDescent="0.35">
      <c r="C190" s="2">
        <v>186</v>
      </c>
      <c r="D190" s="19">
        <f>Calculator!$B$6-E190</f>
        <v>44642.852923321967</v>
      </c>
      <c r="E190" s="20">
        <f>(E189-F189)*(1+(Calculator!$B$11*12)/12)</f>
        <v>-34642.852923321967</v>
      </c>
      <c r="F190" s="20">
        <f t="shared" si="2"/>
        <v>100</v>
      </c>
    </row>
    <row r="191" spans="3:6" x14ac:dyDescent="0.35">
      <c r="C191" s="2">
        <v>187</v>
      </c>
      <c r="D191" s="19">
        <f>Calculator!$B$6-E191</f>
        <v>45785.138511021629</v>
      </c>
      <c r="E191" s="20">
        <f>(E190-F190)*(1+(Calculator!$B$11*12)/12)</f>
        <v>-35785.138511021629</v>
      </c>
      <c r="F191" s="20">
        <f t="shared" si="2"/>
        <v>100</v>
      </c>
    </row>
    <row r="192" spans="3:6" x14ac:dyDescent="0.35">
      <c r="C192" s="2">
        <v>188</v>
      </c>
      <c r="D192" s="19">
        <f>Calculator!$B$6-E192</f>
        <v>46961.692666352275</v>
      </c>
      <c r="E192" s="20">
        <f>(E191-F191)*(1+(Calculator!$B$11*12)/12)</f>
        <v>-36961.692666352275</v>
      </c>
      <c r="F192" s="20">
        <f t="shared" si="2"/>
        <v>100</v>
      </c>
    </row>
    <row r="193" spans="3:6" x14ac:dyDescent="0.35">
      <c r="C193" s="2">
        <v>189</v>
      </c>
      <c r="D193" s="19">
        <f>Calculator!$B$6-E193</f>
        <v>48173.543446342846</v>
      </c>
      <c r="E193" s="20">
        <f>(E192-F192)*(1+(Calculator!$B$11*12)/12)</f>
        <v>-38173.543446342846</v>
      </c>
      <c r="F193" s="20">
        <f t="shared" si="2"/>
        <v>100</v>
      </c>
    </row>
    <row r="194" spans="3:6" x14ac:dyDescent="0.35">
      <c r="C194" s="2">
        <v>190</v>
      </c>
      <c r="D194" s="19">
        <f>Calculator!$B$6-E194</f>
        <v>49421.749749733135</v>
      </c>
      <c r="E194" s="20">
        <f>(E193-F193)*(1+(Calculator!$B$11*12)/12)</f>
        <v>-39421.749749733135</v>
      </c>
      <c r="F194" s="20">
        <f t="shared" si="2"/>
        <v>100</v>
      </c>
    </row>
    <row r="195" spans="3:6" x14ac:dyDescent="0.35">
      <c r="C195" s="2">
        <v>191</v>
      </c>
      <c r="D195" s="19">
        <f>Calculator!$B$6-E195</f>
        <v>50707.402242225129</v>
      </c>
      <c r="E195" s="20">
        <f>(E194-F194)*(1+(Calculator!$B$11*12)/12)</f>
        <v>-40707.402242225129</v>
      </c>
      <c r="F195" s="20">
        <f t="shared" si="2"/>
        <v>100</v>
      </c>
    </row>
    <row r="196" spans="3:6" x14ac:dyDescent="0.35">
      <c r="C196" s="2">
        <v>192</v>
      </c>
      <c r="D196" s="19">
        <f>Calculator!$B$6-E196</f>
        <v>52031.624309491883</v>
      </c>
      <c r="E196" s="20">
        <f>(E195-F195)*(1+(Calculator!$B$11*12)/12)</f>
        <v>-42031.624309491883</v>
      </c>
      <c r="F196" s="20">
        <f t="shared" si="2"/>
        <v>100</v>
      </c>
    </row>
    <row r="197" spans="3:6" x14ac:dyDescent="0.35">
      <c r="C197" s="2">
        <v>193</v>
      </c>
      <c r="D197" s="19">
        <f>Calculator!$B$6-E197</f>
        <v>53395.573038776638</v>
      </c>
      <c r="E197" s="20">
        <f>(E196-F196)*(1+(Calculator!$B$11*12)/12)</f>
        <v>-43395.573038776638</v>
      </c>
      <c r="F197" s="20">
        <f t="shared" si="2"/>
        <v>100</v>
      </c>
    </row>
    <row r="198" spans="3:6" x14ac:dyDescent="0.35">
      <c r="C198" s="2">
        <v>194</v>
      </c>
      <c r="D198" s="19">
        <f>Calculator!$B$6-E198</f>
        <v>54800.440229939937</v>
      </c>
      <c r="E198" s="20">
        <f>(E197-F197)*(1+(Calculator!$B$11*12)/12)</f>
        <v>-44800.440229939937</v>
      </c>
      <c r="F198" s="20">
        <f t="shared" si="2"/>
        <v>100</v>
      </c>
    </row>
    <row r="199" spans="3:6" x14ac:dyDescent="0.35">
      <c r="C199" s="2">
        <v>195</v>
      </c>
      <c r="D199" s="19">
        <f>Calculator!$B$6-E199</f>
        <v>56247.453436838136</v>
      </c>
      <c r="E199" s="20">
        <f>(E198-F198)*(1+(Calculator!$B$11*12)/12)</f>
        <v>-46247.453436838136</v>
      </c>
      <c r="F199" s="20">
        <f t="shared" ref="F199:F204" si="3">IF(E199*$I$3&gt;100,E199*$I$3,100)</f>
        <v>100</v>
      </c>
    </row>
    <row r="200" spans="3:6" x14ac:dyDescent="0.35">
      <c r="C200" s="2">
        <v>196</v>
      </c>
      <c r="D200" s="19">
        <f>Calculator!$B$6-E200</f>
        <v>57737.877039943283</v>
      </c>
      <c r="E200" s="20">
        <f>(E199-F199)*(1+(Calculator!$B$11*12)/12)</f>
        <v>-47737.877039943283</v>
      </c>
      <c r="F200" s="20">
        <f t="shared" si="3"/>
        <v>100</v>
      </c>
    </row>
    <row r="201" spans="3:6" x14ac:dyDescent="0.35">
      <c r="C201" s="2">
        <v>197</v>
      </c>
      <c r="D201" s="19">
        <f>Calculator!$B$6-E201</f>
        <v>59273.013351141584</v>
      </c>
      <c r="E201" s="20">
        <f>(E200-F200)*(1+(Calculator!$B$11*12)/12)</f>
        <v>-49273.013351141584</v>
      </c>
      <c r="F201" s="20">
        <f t="shared" si="3"/>
        <v>100</v>
      </c>
    </row>
    <row r="202" spans="3:6" x14ac:dyDescent="0.35">
      <c r="C202" s="2">
        <v>198</v>
      </c>
      <c r="D202" s="19">
        <f>Calculator!$B$6-E202</f>
        <v>60854.203751675836</v>
      </c>
      <c r="E202" s="20">
        <f>(E201-F201)*(1+(Calculator!$B$11*12)/12)</f>
        <v>-50854.203751675836</v>
      </c>
      <c r="F202" s="20">
        <f t="shared" si="3"/>
        <v>100</v>
      </c>
    </row>
    <row r="203" spans="3:6" x14ac:dyDescent="0.35">
      <c r="C203" s="2">
        <v>199</v>
      </c>
      <c r="D203" s="19">
        <f>Calculator!$B$6-E203</f>
        <v>62482.829864226114</v>
      </c>
      <c r="E203" s="20">
        <f>(E202-F202)*(1+(Calculator!$B$11*12)/12)</f>
        <v>-52482.829864226114</v>
      </c>
      <c r="F203" s="20">
        <f t="shared" si="3"/>
        <v>100</v>
      </c>
    </row>
    <row r="204" spans="3:6" x14ac:dyDescent="0.35">
      <c r="C204" s="2">
        <v>200</v>
      </c>
      <c r="D204" s="19">
        <f>Calculator!$B$6-E204</f>
        <v>64160.314760152898</v>
      </c>
      <c r="E204" s="20">
        <f>(E203-F203)*(1+(Calculator!$B$11*12)/12)</f>
        <v>-54160.314760152898</v>
      </c>
      <c r="F204" s="20">
        <f t="shared" si="3"/>
        <v>100</v>
      </c>
    </row>
  </sheetData>
  <mergeCells count="1">
    <mergeCell ref="C3:F3"/>
  </mergeCell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Price Table</vt:lpstr>
      <vt:lpstr>Re-payment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keywords>INTERNAL</cp:keywords>
  <dc:description>INTERNAL</dc:description>
  <cp:lastModifiedBy>saeed.h.alzahrani@sab.com</cp:lastModifiedBy>
  <dcterms:created xsi:type="dcterms:W3CDTF">2023-02-17T14:48:23Z</dcterms:created>
  <dcterms:modified xsi:type="dcterms:W3CDTF">2024-01-29T07:45:06Z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